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80" windowHeight="6030" activeTab="1"/>
  </bookViews>
  <sheets>
    <sheet name="Beírás" sheetId="1" r:id="rId1"/>
    <sheet name="Eredmény" sheetId="2" r:id="rId2"/>
    <sheet name="Sprint versenylapok" sheetId="3" r:id="rId3"/>
    <sheet name="Sprint beírás" sheetId="4" r:id="rId4"/>
    <sheet name="Sprint eredmény" sheetId="5" r:id="rId5"/>
    <sheet name="Összetett Eredmény" sheetId="6" r:id="rId6"/>
  </sheets>
  <definedNames/>
  <calcPr fullCalcOnLoad="1"/>
</workbook>
</file>

<file path=xl/sharedStrings.xml><?xml version="1.0" encoding="utf-8"?>
<sst xmlns="http://schemas.openxmlformats.org/spreadsheetml/2006/main" count="367" uniqueCount="163">
  <si>
    <t>Név</t>
  </si>
  <si>
    <t>Egyesület</t>
  </si>
  <si>
    <t>Születési dátum</t>
  </si>
  <si>
    <t>VE szám</t>
  </si>
  <si>
    <t>Teli</t>
  </si>
  <si>
    <t>Üres</t>
  </si>
  <si>
    <t>Részletes</t>
  </si>
  <si>
    <t>Összesen</t>
  </si>
  <si>
    <t>120 vegyes</t>
  </si>
  <si>
    <t>Adatok</t>
  </si>
  <si>
    <t>Helyezés</t>
  </si>
  <si>
    <t>Tarolás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</si>
  <si>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</si>
  <si>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</si>
  <si>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</si>
  <si>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</si>
  <si>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</si>
  <si>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</si>
  <si>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</si>
  <si>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</si>
  <si>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</si>
  <si>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</si>
  <si>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</si>
  <si>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</si>
  <si>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</si>
  <si>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</si>
  <si>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</si>
  <si>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</si>
  <si>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</si>
  <si>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</si>
  <si>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</si>
  <si>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</si>
  <si>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</si>
  <si>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</si>
  <si>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</si>
  <si>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</si>
  <si>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BKV Előre SC</t>
  </si>
  <si>
    <t>FTC</t>
  </si>
  <si>
    <t>VÉGEREDMÉNYE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</si>
  <si>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</si>
  <si>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</si>
  <si>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</si>
  <si>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</si>
  <si>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</si>
  <si>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</si>
  <si>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</si>
  <si>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</si>
  <si>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</si>
  <si>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</si>
  <si>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</si>
  <si>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</si>
  <si>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2012/2013. ÉVI ORSZÁGOS IFJÚSÁGI FIÚ EGYÉNI BAJNOKSÁG</t>
  </si>
  <si>
    <t>Össz</t>
  </si>
  <si>
    <t>Tar.</t>
  </si>
  <si>
    <t>Szabó Norbert</t>
  </si>
  <si>
    <t>Gulyás Tamás</t>
  </si>
  <si>
    <t>Nákits Dániel</t>
  </si>
  <si>
    <t>Rácz Róbert</t>
  </si>
  <si>
    <t>Bíró Patrik</t>
  </si>
  <si>
    <t>Kiss Norbert</t>
  </si>
  <si>
    <t>Győr-Szol TC</t>
  </si>
  <si>
    <t>Tóth Ádám</t>
  </si>
  <si>
    <t>Babos Tamás</t>
  </si>
  <si>
    <t>Szentesi TKSE</t>
  </si>
  <si>
    <t>Szegvári TSE</t>
  </si>
  <si>
    <t>Poroszlai Gergő</t>
  </si>
  <si>
    <t>Köfém SC</t>
  </si>
  <si>
    <t>Szegedi Szilveszter</t>
  </si>
  <si>
    <t>Kőszegi SK</t>
  </si>
  <si>
    <t>Bíró László</t>
  </si>
  <si>
    <t>Péti MTE</t>
  </si>
  <si>
    <t>Rapatyi Richárd</t>
  </si>
  <si>
    <t>Közutasok KTK</t>
  </si>
  <si>
    <t>Zsíros Olivér</t>
  </si>
  <si>
    <t>Egri Nyomda SE</t>
  </si>
  <si>
    <t>Straszner Krisztián</t>
  </si>
  <si>
    <t>Soproni Sörgurítók SE</t>
  </si>
  <si>
    <t>Pukler Norbert</t>
  </si>
  <si>
    <t>Soproni Turris SE</t>
  </si>
  <si>
    <t>Ambrózi Attila</t>
  </si>
  <si>
    <t>Bátonyterenye TK</t>
  </si>
  <si>
    <t>Ambrus Gergő</t>
  </si>
  <si>
    <t>Tóth Áron</t>
  </si>
  <si>
    <t>Bakhi Gábor</t>
  </si>
  <si>
    <t>Tiszakécske</t>
  </si>
  <si>
    <t>Balog Péter</t>
  </si>
  <si>
    <t>Pintér Károly</t>
  </si>
  <si>
    <t>ZTK-FMVas</t>
  </si>
  <si>
    <t>Vajda Ádám</t>
  </si>
  <si>
    <t>Korcsmáros Bence</t>
  </si>
  <si>
    <t>Tóth Norbert</t>
  </si>
  <si>
    <t>Budapesti Erőmű SE</t>
  </si>
  <si>
    <t>Molnár Pál</t>
  </si>
  <si>
    <t>Vasasszonyfa SE</t>
  </si>
  <si>
    <t>Rozmán Szabolcs</t>
  </si>
  <si>
    <t>Sárvári Kinizsi Kékgolyó</t>
  </si>
  <si>
    <t>Horváth Péter</t>
  </si>
  <si>
    <t>Bánhegyi János</t>
  </si>
  <si>
    <t>Nagykanizsa Teke SE</t>
  </si>
  <si>
    <t>Móricz Zoltán</t>
  </si>
  <si>
    <t>Répcelaki SE</t>
  </si>
  <si>
    <t>Karácsony Tamás</t>
  </si>
  <si>
    <t>Oroszlányi SZE</t>
  </si>
  <si>
    <t>Vörös Milán</t>
  </si>
  <si>
    <t>Ander Tamás</t>
  </si>
  <si>
    <t>Kazincbarcikai VTSE</t>
  </si>
  <si>
    <t>Miklós József</t>
  </si>
  <si>
    <t>Szolnoki MÁV SE</t>
  </si>
  <si>
    <t>Csinyi Gábor</t>
  </si>
  <si>
    <t>Ritter Tamás</t>
  </si>
  <si>
    <t>Pálya</t>
  </si>
  <si>
    <t>1. szett</t>
  </si>
  <si>
    <t>2. szett</t>
  </si>
  <si>
    <t>Eredmény</t>
  </si>
  <si>
    <t>SV</t>
  </si>
  <si>
    <t>Nyertes</t>
  </si>
  <si>
    <t>Összfa</t>
  </si>
  <si>
    <t>szett</t>
  </si>
  <si>
    <t>Fa</t>
  </si>
  <si>
    <t>Forduló</t>
  </si>
  <si>
    <t>Sor</t>
  </si>
  <si>
    <t>Egyéni</t>
  </si>
  <si>
    <t>helyezés</t>
  </si>
  <si>
    <t>Döntő</t>
  </si>
  <si>
    <t>T00727</t>
  </si>
  <si>
    <t>0002</t>
  </si>
  <si>
    <t>M02973</t>
  </si>
  <si>
    <t>T01495</t>
  </si>
  <si>
    <t>M00030</t>
  </si>
  <si>
    <t>M00039</t>
  </si>
  <si>
    <t>M01367</t>
  </si>
  <si>
    <t>T00357</t>
  </si>
  <si>
    <t>T01290</t>
  </si>
  <si>
    <t>T01455</t>
  </si>
  <si>
    <t>T01673</t>
  </si>
  <si>
    <t>T01922</t>
  </si>
  <si>
    <t>T00193</t>
  </si>
  <si>
    <t>T01251</t>
  </si>
  <si>
    <t>Hetei Arnold</t>
  </si>
  <si>
    <t>T01849</t>
  </si>
  <si>
    <t>T01906</t>
  </si>
  <si>
    <t>T00258</t>
  </si>
  <si>
    <t>T01690</t>
  </si>
  <si>
    <t>T00557</t>
  </si>
  <si>
    <t>Budapest, 2013. június 8.</t>
  </si>
  <si>
    <t>Budapest, 2013. június 9.</t>
  </si>
  <si>
    <t>Egyéni eredmény</t>
  </si>
  <si>
    <t>1. forduló</t>
  </si>
  <si>
    <t>2. forduló</t>
  </si>
  <si>
    <t>3. forduló</t>
  </si>
  <si>
    <t>4. forduló</t>
  </si>
  <si>
    <t>2012/2013. ÉVI ORSZÁGOS IFJÚSÁGI FIÚ ÖSSZETETT EGYÉNI BAJNOKSÁG VÉGEREDMÉNYE</t>
  </si>
  <si>
    <t>Összetett egyéni eredmény</t>
  </si>
  <si>
    <t>eredmény</t>
  </si>
  <si>
    <t>Sprint</t>
  </si>
  <si>
    <t>Legjobb</t>
  </si>
  <si>
    <t>2012/2013. ÉVI ORSZÁGOS IFJÚSÁGI FIÚ SPRINT BAJNOKSÁG VÉGEREDMÉNYE</t>
  </si>
  <si>
    <t>FTC Tekecsarnok</t>
  </si>
  <si>
    <t>Sprint versenylap</t>
  </si>
  <si>
    <t>Név:</t>
  </si>
  <si>
    <t>Szettpont</t>
  </si>
  <si>
    <t>játékvezető</t>
  </si>
  <si>
    <t>Össz: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</si>
</sst>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i/>
      <sz val="8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name val="Arial CE"/>
      <family val="0"/>
    </font>
    <font>
      <sz val="12"/>
      <name val="Arial CE"/>
      <family val="0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1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1" fillId="0" borderId="0" applyFont="0" applyFill="0" applyBorder="0" applyAlignment="0" applyProtection="0"/>
  </cellStyleXfs>
  <cellXfs count="2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7" xfId="0" applyBorder="1" applyAlignment="1">
      <alignment/>
    </xf>
    <xf numFmtId="0" fontId="0" fillId="0" borderId="27" xfId="0" applyBorder="1" applyAlignment="1" applyProtection="1">
      <alignment/>
      <protection hidden="1"/>
    </xf>
    <xf numFmtId="0" fontId="1" fillId="0" borderId="28" xfId="0" applyFont="1" applyBorder="1" applyAlignment="1" applyProtection="1">
      <alignment/>
      <protection hidden="1"/>
    </xf>
    <xf numFmtId="0" fontId="1" fillId="0" borderId="29" xfId="0" applyFont="1" applyBorder="1" applyAlignment="1" applyProtection="1">
      <alignment/>
      <protection hidden="1"/>
    </xf>
    <xf numFmtId="0" fontId="1" fillId="0" borderId="30" xfId="0" applyFont="1" applyBorder="1" applyAlignment="1" applyProtection="1">
      <alignment/>
      <protection hidden="1"/>
    </xf>
    <xf numFmtId="0" fontId="1" fillId="0" borderId="20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1" fillId="0" borderId="3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32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33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14" fontId="0" fillId="0" borderId="21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29" xfId="0" applyBorder="1" applyAlignment="1" applyProtection="1">
      <alignment/>
      <protection locked="0"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9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31" xfId="0" applyBorder="1" applyAlignment="1">
      <alignment/>
    </xf>
    <xf numFmtId="0" fontId="7" fillId="0" borderId="20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28" xfId="0" applyBorder="1" applyAlignment="1" applyProtection="1">
      <alignment/>
      <protection locked="0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1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4" xfId="0" applyFont="1" applyBorder="1" applyAlignment="1">
      <alignment/>
    </xf>
    <xf numFmtId="0" fontId="5" fillId="0" borderId="47" xfId="0" applyFont="1" applyBorder="1" applyAlignment="1">
      <alignment/>
    </xf>
    <xf numFmtId="0" fontId="7" fillId="0" borderId="47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5" fillId="0" borderId="0" xfId="0" applyFont="1" applyBorder="1" applyAlignment="1">
      <alignment/>
    </xf>
    <xf numFmtId="0" fontId="5" fillId="0" borderId="50" xfId="0" applyFont="1" applyBorder="1" applyAlignment="1">
      <alignment/>
    </xf>
    <xf numFmtId="0" fontId="0" fillId="0" borderId="17" xfId="0" applyBorder="1" applyAlignment="1">
      <alignment/>
    </xf>
    <xf numFmtId="0" fontId="5" fillId="0" borderId="20" xfId="0" applyFont="1" applyBorder="1" applyAlignment="1">
      <alignment/>
    </xf>
    <xf numFmtId="0" fontId="0" fillId="0" borderId="51" xfId="0" applyBorder="1" applyAlignment="1">
      <alignment/>
    </xf>
    <xf numFmtId="0" fontId="5" fillId="0" borderId="52" xfId="0" applyFont="1" applyBorder="1" applyAlignment="1">
      <alignment/>
    </xf>
    <xf numFmtId="0" fontId="0" fillId="0" borderId="52" xfId="0" applyBorder="1" applyAlignment="1">
      <alignment/>
    </xf>
    <xf numFmtId="0" fontId="0" fillId="0" borderId="20" xfId="0" applyBorder="1" applyAlignment="1">
      <alignment/>
    </xf>
    <xf numFmtId="0" fontId="0" fillId="0" borderId="53" xfId="0" applyBorder="1" applyAlignment="1">
      <alignment/>
    </xf>
    <xf numFmtId="0" fontId="5" fillId="33" borderId="47" xfId="0" applyFont="1" applyFill="1" applyBorder="1" applyAlignment="1">
      <alignment/>
    </xf>
    <xf numFmtId="0" fontId="7" fillId="33" borderId="47" xfId="0" applyFont="1" applyFill="1" applyBorder="1" applyAlignment="1">
      <alignment/>
    </xf>
    <xf numFmtId="0" fontId="5" fillId="33" borderId="35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49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4" fillId="33" borderId="48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5" fillId="33" borderId="44" xfId="0" applyFont="1" applyFill="1" applyBorder="1" applyAlignment="1">
      <alignment/>
    </xf>
    <xf numFmtId="0" fontId="8" fillId="0" borderId="40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8" xfId="0" applyBorder="1" applyAlignment="1" applyProtection="1" quotePrefix="1">
      <alignment horizontal="center"/>
      <protection locked="0"/>
    </xf>
    <xf numFmtId="14" fontId="0" fillId="0" borderId="13" xfId="0" applyNumberFormat="1" applyBorder="1" applyAlignment="1" applyProtection="1">
      <alignment horizontal="center"/>
      <protection locked="0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0" fillId="0" borderId="54" xfId="0" applyBorder="1" applyAlignment="1">
      <alignment horizontal="center"/>
    </xf>
    <xf numFmtId="0" fontId="5" fillId="0" borderId="21" xfId="0" applyFont="1" applyFill="1" applyBorder="1" applyAlignment="1">
      <alignment/>
    </xf>
    <xf numFmtId="0" fontId="10" fillId="0" borderId="55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7" xfId="0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6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5" fillId="0" borderId="55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4" xfId="0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4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0" borderId="60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20" fontId="0" fillId="0" borderId="46" xfId="0" applyNumberFormat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47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Z38"/>
  <sheetViews>
    <sheetView zoomScale="89" zoomScaleNormal="89" zoomScalePageLayoutView="0" workbookViewId="0" topLeftCell="A13">
      <selection activeCell="U37" sqref="U37"/>
    </sheetView>
  </sheetViews>
  <sheetFormatPr defaultColWidth="9.140625" defaultRowHeight="15"/>
  <cols>
    <col min="1" max="1" width="22.140625" style="0" customWidth="1"/>
    <col min="2" max="2" width="20.00390625" style="0" customWidth="1"/>
    <col min="3" max="3" width="14.421875" style="1" customWidth="1"/>
    <col min="4" max="4" width="9.140625" style="1" customWidth="1"/>
    <col min="5" max="5" width="9.140625" style="27" hidden="1" customWidth="1"/>
    <col min="6" max="6" width="4.421875" style="0" bestFit="1" customWidth="1"/>
    <col min="7" max="7" width="4.421875" style="0" hidden="1" customWidth="1"/>
    <col min="8" max="8" width="5.7109375" style="0" customWidth="1"/>
    <col min="9" max="9" width="5.140625" style="0" bestFit="1" customWidth="1"/>
    <col min="10" max="10" width="4.421875" style="0" bestFit="1" customWidth="1"/>
    <col min="11" max="11" width="4.421875" style="0" hidden="1" customWidth="1"/>
    <col min="12" max="12" width="5.57421875" style="0" customWidth="1"/>
    <col min="13" max="13" width="5.140625" style="0" bestFit="1" customWidth="1"/>
    <col min="14" max="14" width="4.421875" style="0" bestFit="1" customWidth="1"/>
    <col min="15" max="15" width="4.421875" style="0" hidden="1" customWidth="1"/>
    <col min="16" max="16" width="5.57421875" style="0" customWidth="1"/>
    <col min="17" max="17" width="5.140625" style="0" bestFit="1" customWidth="1"/>
    <col min="18" max="18" width="4.421875" style="0" bestFit="1" customWidth="1"/>
    <col min="19" max="19" width="4.421875" style="0" hidden="1" customWidth="1"/>
    <col min="20" max="20" width="5.57421875" style="0" customWidth="1"/>
    <col min="21" max="21" width="5.140625" style="0" bestFit="1" customWidth="1"/>
    <col min="22" max="22" width="6.8515625" style="0" customWidth="1"/>
    <col min="23" max="23" width="7.57421875" style="0" customWidth="1"/>
    <col min="24" max="24" width="4.8515625" style="0" customWidth="1"/>
    <col min="25" max="25" width="10.7109375" style="0" customWidth="1"/>
    <col min="26" max="26" width="11.00390625" style="0" customWidth="1"/>
  </cols>
  <sheetData>
    <row r="1" spans="1:25" ht="15.75" thickBot="1">
      <c r="A1" s="195" t="s">
        <v>9</v>
      </c>
      <c r="B1" s="196"/>
      <c r="C1" s="196"/>
      <c r="D1" s="197"/>
      <c r="E1" s="23"/>
      <c r="F1" s="195" t="s">
        <v>6</v>
      </c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7"/>
      <c r="V1" s="198" t="s">
        <v>7</v>
      </c>
      <c r="W1" s="199"/>
      <c r="X1" s="199"/>
      <c r="Y1" s="200"/>
    </row>
    <row r="2" spans="1:26" ht="15.75" thickBot="1">
      <c r="A2" s="6" t="s">
        <v>0</v>
      </c>
      <c r="B2" s="16" t="s">
        <v>1</v>
      </c>
      <c r="C2" s="16" t="s">
        <v>2</v>
      </c>
      <c r="D2" s="22" t="s">
        <v>3</v>
      </c>
      <c r="E2" s="23">
        <f>SUM(E3:E38)</f>
        <v>42000</v>
      </c>
      <c r="F2" s="6" t="s">
        <v>4</v>
      </c>
      <c r="G2" s="31" t="s">
        <v>53</v>
      </c>
      <c r="H2" s="7" t="s">
        <v>52</v>
      </c>
      <c r="I2" s="7" t="s">
        <v>5</v>
      </c>
      <c r="J2" s="7" t="s">
        <v>4</v>
      </c>
      <c r="K2" s="30" t="s">
        <v>53</v>
      </c>
      <c r="L2" s="7" t="s">
        <v>52</v>
      </c>
      <c r="M2" s="7" t="s">
        <v>5</v>
      </c>
      <c r="N2" s="7" t="s">
        <v>4</v>
      </c>
      <c r="O2" s="30" t="s">
        <v>53</v>
      </c>
      <c r="P2" s="7" t="s">
        <v>52</v>
      </c>
      <c r="Q2" s="7" t="s">
        <v>5</v>
      </c>
      <c r="R2" s="7" t="s">
        <v>4</v>
      </c>
      <c r="S2" s="30" t="s">
        <v>53</v>
      </c>
      <c r="T2" s="7" t="s">
        <v>52</v>
      </c>
      <c r="U2" s="8" t="s">
        <v>5</v>
      </c>
      <c r="V2" s="15" t="s">
        <v>4</v>
      </c>
      <c r="W2" s="16" t="s">
        <v>11</v>
      </c>
      <c r="X2" s="16" t="s">
        <v>5</v>
      </c>
      <c r="Y2" s="21" t="s">
        <v>8</v>
      </c>
      <c r="Z2" s="14" t="s">
        <v>10</v>
      </c>
    </row>
    <row r="3" spans="1:26" ht="18.75">
      <c r="A3" s="44" t="s">
        <v>54</v>
      </c>
      <c r="B3" s="45" t="s">
        <v>37</v>
      </c>
      <c r="C3" s="46">
        <v>33605</v>
      </c>
      <c r="D3" s="47">
        <v>2641</v>
      </c>
      <c r="E3" s="24">
        <v>3000</v>
      </c>
      <c r="F3" s="35">
        <v>87</v>
      </c>
      <c r="G3" s="32">
        <f>H3-F3</f>
        <v>51</v>
      </c>
      <c r="H3" s="36">
        <v>138</v>
      </c>
      <c r="I3" s="36">
        <v>0</v>
      </c>
      <c r="J3" s="36">
        <v>98</v>
      </c>
      <c r="K3" s="32">
        <f>L3-J3</f>
        <v>44</v>
      </c>
      <c r="L3" s="36">
        <v>142</v>
      </c>
      <c r="M3" s="36">
        <v>0</v>
      </c>
      <c r="N3" s="36">
        <v>96</v>
      </c>
      <c r="O3" s="32">
        <f>P3-N3</f>
        <v>53</v>
      </c>
      <c r="P3" s="36">
        <v>149</v>
      </c>
      <c r="Q3" s="36">
        <v>0</v>
      </c>
      <c r="R3" s="36">
        <v>106</v>
      </c>
      <c r="S3" s="32">
        <f>T3-R3</f>
        <v>52</v>
      </c>
      <c r="T3" s="36">
        <v>158</v>
      </c>
      <c r="U3" s="37">
        <v>0</v>
      </c>
      <c r="V3" s="12">
        <f>F3+J3+N3+R3</f>
        <v>387</v>
      </c>
      <c r="W3" s="13">
        <f>G3+K3+O3+S3</f>
        <v>200</v>
      </c>
      <c r="X3" s="13">
        <f>I3+M3+Q3+U3</f>
        <v>0</v>
      </c>
      <c r="Y3" s="9">
        <f>V3+W3</f>
        <v>587</v>
      </c>
      <c r="Z3">
        <f>RANK(Y3,Y$3:Y$38)</f>
        <v>12</v>
      </c>
    </row>
    <row r="4" spans="1:26" ht="18.75">
      <c r="A4" s="48" t="s">
        <v>55</v>
      </c>
      <c r="B4" s="49" t="s">
        <v>63</v>
      </c>
      <c r="C4" s="50">
        <v>34218</v>
      </c>
      <c r="D4" s="51">
        <v>4883</v>
      </c>
      <c r="E4" s="25">
        <v>3000</v>
      </c>
      <c r="F4" s="38">
        <v>99</v>
      </c>
      <c r="G4" s="33">
        <f aca="true" t="shared" si="0" ref="G4:G38">H4-F4</f>
        <v>49</v>
      </c>
      <c r="H4" s="39">
        <v>148</v>
      </c>
      <c r="I4" s="39">
        <v>2</v>
      </c>
      <c r="J4" s="39">
        <v>99</v>
      </c>
      <c r="K4" s="33">
        <f aca="true" t="shared" si="1" ref="K4:K38">L4-J4</f>
        <v>35</v>
      </c>
      <c r="L4" s="39">
        <v>134</v>
      </c>
      <c r="M4" s="39">
        <v>4</v>
      </c>
      <c r="N4" s="39">
        <v>101</v>
      </c>
      <c r="O4" s="33">
        <f aca="true" t="shared" si="2" ref="O4:O38">P4-N4</f>
        <v>44</v>
      </c>
      <c r="P4" s="39">
        <v>145</v>
      </c>
      <c r="Q4" s="39">
        <v>1</v>
      </c>
      <c r="R4" s="39">
        <v>84</v>
      </c>
      <c r="S4" s="33">
        <f aca="true" t="shared" si="3" ref="S4:S38">T4-R4</f>
        <v>35</v>
      </c>
      <c r="T4" s="39">
        <v>119</v>
      </c>
      <c r="U4" s="40">
        <v>0</v>
      </c>
      <c r="V4" s="3">
        <f aca="true" t="shared" si="4" ref="V4:V38">F4+J4+N4+R4</f>
        <v>383</v>
      </c>
      <c r="W4" s="2">
        <f aca="true" t="shared" si="5" ref="W4:W38">G4+K4+O4+S4</f>
        <v>163</v>
      </c>
      <c r="X4" s="2">
        <f aca="true" t="shared" si="6" ref="X4:X38">I4+M4+Q4+U4</f>
        <v>7</v>
      </c>
      <c r="Y4" s="10">
        <f aca="true" t="shared" si="7" ref="Y4:Y38">V4+W4</f>
        <v>546</v>
      </c>
      <c r="Z4">
        <f>RANK(Y4,Y$3:Y$38)</f>
        <v>27</v>
      </c>
    </row>
    <row r="5" spans="1:26" ht="18.75">
      <c r="A5" s="48" t="s">
        <v>56</v>
      </c>
      <c r="B5" s="49" t="s">
        <v>37</v>
      </c>
      <c r="C5" s="50">
        <v>33605</v>
      </c>
      <c r="D5" s="51">
        <v>1609</v>
      </c>
      <c r="E5" s="25">
        <v>3000</v>
      </c>
      <c r="F5" s="38">
        <v>107</v>
      </c>
      <c r="G5" s="33">
        <f t="shared" si="0"/>
        <v>59</v>
      </c>
      <c r="H5" s="39">
        <v>166</v>
      </c>
      <c r="I5" s="39">
        <v>0</v>
      </c>
      <c r="J5" s="39">
        <v>95</v>
      </c>
      <c r="K5" s="33">
        <f t="shared" si="1"/>
        <v>53</v>
      </c>
      <c r="L5" s="39">
        <v>148</v>
      </c>
      <c r="M5" s="39">
        <v>0</v>
      </c>
      <c r="N5" s="39">
        <v>99</v>
      </c>
      <c r="O5" s="33">
        <f t="shared" si="2"/>
        <v>63</v>
      </c>
      <c r="P5" s="39">
        <v>162</v>
      </c>
      <c r="Q5" s="39">
        <v>0</v>
      </c>
      <c r="R5" s="39">
        <v>91</v>
      </c>
      <c r="S5" s="33">
        <f t="shared" si="3"/>
        <v>42</v>
      </c>
      <c r="T5" s="39">
        <v>133</v>
      </c>
      <c r="U5" s="40">
        <v>1</v>
      </c>
      <c r="V5" s="3">
        <f t="shared" si="4"/>
        <v>392</v>
      </c>
      <c r="W5" s="2">
        <f t="shared" si="5"/>
        <v>217</v>
      </c>
      <c r="X5" s="2">
        <f t="shared" si="6"/>
        <v>1</v>
      </c>
      <c r="Y5" s="10">
        <f t="shared" si="7"/>
        <v>609</v>
      </c>
      <c r="Z5">
        <f>RANK(Y5,Y$3:Y$38)</f>
        <v>4</v>
      </c>
    </row>
    <row r="6" spans="1:26" ht="18.75">
      <c r="A6" s="48" t="s">
        <v>57</v>
      </c>
      <c r="B6" s="49" t="s">
        <v>64</v>
      </c>
      <c r="C6" s="50">
        <v>33619</v>
      </c>
      <c r="D6" s="51" t="s">
        <v>124</v>
      </c>
      <c r="E6" s="25">
        <v>3000</v>
      </c>
      <c r="F6" s="38">
        <v>90</v>
      </c>
      <c r="G6" s="33">
        <f t="shared" si="0"/>
        <v>59</v>
      </c>
      <c r="H6" s="39">
        <v>149</v>
      </c>
      <c r="I6" s="39">
        <v>0</v>
      </c>
      <c r="J6" s="39">
        <v>87</v>
      </c>
      <c r="K6" s="33">
        <f t="shared" si="1"/>
        <v>44</v>
      </c>
      <c r="L6" s="39">
        <v>131</v>
      </c>
      <c r="M6" s="39">
        <v>1</v>
      </c>
      <c r="N6" s="39">
        <v>99</v>
      </c>
      <c r="O6" s="33">
        <f t="shared" si="2"/>
        <v>51</v>
      </c>
      <c r="P6" s="39">
        <v>150</v>
      </c>
      <c r="Q6" s="39">
        <v>4</v>
      </c>
      <c r="R6" s="39">
        <v>100</v>
      </c>
      <c r="S6" s="33">
        <f t="shared" si="3"/>
        <v>43</v>
      </c>
      <c r="T6" s="39">
        <v>143</v>
      </c>
      <c r="U6" s="40">
        <v>1</v>
      </c>
      <c r="V6" s="3">
        <f t="shared" si="4"/>
        <v>376</v>
      </c>
      <c r="W6" s="2">
        <f t="shared" si="5"/>
        <v>197</v>
      </c>
      <c r="X6" s="2">
        <f t="shared" si="6"/>
        <v>6</v>
      </c>
      <c r="Y6" s="10">
        <f t="shared" si="7"/>
        <v>573</v>
      </c>
      <c r="Z6">
        <f>RANK(Y6,Y$3:Y$38)</f>
        <v>18</v>
      </c>
    </row>
    <row r="7" spans="1:26" ht="18.75">
      <c r="A7" s="48" t="s">
        <v>58</v>
      </c>
      <c r="B7" s="49" t="s">
        <v>37</v>
      </c>
      <c r="C7" s="50">
        <v>33247</v>
      </c>
      <c r="D7" s="51">
        <v>3126</v>
      </c>
      <c r="E7" s="25"/>
      <c r="F7" s="38">
        <v>89</v>
      </c>
      <c r="G7" s="33">
        <f t="shared" si="0"/>
        <v>54</v>
      </c>
      <c r="H7" s="39">
        <v>143</v>
      </c>
      <c r="I7" s="39">
        <v>0</v>
      </c>
      <c r="J7" s="39">
        <v>104</v>
      </c>
      <c r="K7" s="33">
        <f t="shared" si="1"/>
        <v>58</v>
      </c>
      <c r="L7" s="39">
        <v>162</v>
      </c>
      <c r="M7" s="39">
        <v>0</v>
      </c>
      <c r="N7" s="39">
        <v>98</v>
      </c>
      <c r="O7" s="33">
        <f t="shared" si="2"/>
        <v>54</v>
      </c>
      <c r="P7" s="39">
        <v>152</v>
      </c>
      <c r="Q7" s="39">
        <v>0</v>
      </c>
      <c r="R7" s="39">
        <v>88</v>
      </c>
      <c r="S7" s="33">
        <f t="shared" si="3"/>
        <v>53</v>
      </c>
      <c r="T7" s="39">
        <v>141</v>
      </c>
      <c r="U7" s="40">
        <v>0</v>
      </c>
      <c r="V7" s="3">
        <f t="shared" si="4"/>
        <v>379</v>
      </c>
      <c r="W7" s="2">
        <f t="shared" si="5"/>
        <v>219</v>
      </c>
      <c r="X7" s="2">
        <f t="shared" si="6"/>
        <v>0</v>
      </c>
      <c r="Y7" s="10">
        <f t="shared" si="7"/>
        <v>598</v>
      </c>
      <c r="Z7">
        <f>RANK(Y7,Y$3:Y$38)</f>
        <v>6</v>
      </c>
    </row>
    <row r="8" spans="1:26" ht="18.75">
      <c r="A8" s="48" t="s">
        <v>59</v>
      </c>
      <c r="B8" s="49" t="s">
        <v>60</v>
      </c>
      <c r="C8" s="50">
        <v>33775</v>
      </c>
      <c r="D8" s="51">
        <v>4233</v>
      </c>
      <c r="E8" s="25">
        <v>3000</v>
      </c>
      <c r="F8" s="38">
        <v>86</v>
      </c>
      <c r="G8" s="33">
        <f t="shared" si="0"/>
        <v>39</v>
      </c>
      <c r="H8" s="39">
        <v>125</v>
      </c>
      <c r="I8" s="39">
        <v>1</v>
      </c>
      <c r="J8" s="39">
        <v>88</v>
      </c>
      <c r="K8" s="33">
        <f t="shared" si="1"/>
        <v>60</v>
      </c>
      <c r="L8" s="39">
        <v>148</v>
      </c>
      <c r="M8" s="39">
        <v>0</v>
      </c>
      <c r="N8" s="39">
        <v>102</v>
      </c>
      <c r="O8" s="33">
        <f t="shared" si="2"/>
        <v>59</v>
      </c>
      <c r="P8" s="39">
        <v>161</v>
      </c>
      <c r="Q8" s="39">
        <v>0</v>
      </c>
      <c r="R8" s="39">
        <v>107</v>
      </c>
      <c r="S8" s="33">
        <f t="shared" si="3"/>
        <v>53</v>
      </c>
      <c r="T8" s="39">
        <v>160</v>
      </c>
      <c r="U8" s="40">
        <v>0</v>
      </c>
      <c r="V8" s="3">
        <f t="shared" si="4"/>
        <v>383</v>
      </c>
      <c r="W8" s="2">
        <f t="shared" si="5"/>
        <v>211</v>
      </c>
      <c r="X8" s="2">
        <f t="shared" si="6"/>
        <v>1</v>
      </c>
      <c r="Y8" s="10">
        <f t="shared" si="7"/>
        <v>594</v>
      </c>
      <c r="Z8">
        <f aca="true" t="shared" si="8" ref="Z8:Z38">RANK(Y8,Y$3:Y$38)</f>
        <v>9</v>
      </c>
    </row>
    <row r="9" spans="1:26" ht="18.75">
      <c r="A9" s="48" t="s">
        <v>61</v>
      </c>
      <c r="B9" s="49" t="s">
        <v>37</v>
      </c>
      <c r="C9" s="50">
        <v>34225</v>
      </c>
      <c r="D9" s="51">
        <v>1019</v>
      </c>
      <c r="E9" s="25">
        <v>3000</v>
      </c>
      <c r="F9" s="38">
        <v>105</v>
      </c>
      <c r="G9" s="33">
        <f t="shared" si="0"/>
        <v>53</v>
      </c>
      <c r="H9" s="39">
        <v>158</v>
      </c>
      <c r="I9" s="39">
        <v>1</v>
      </c>
      <c r="J9" s="39">
        <v>96</v>
      </c>
      <c r="K9" s="33">
        <f t="shared" si="1"/>
        <v>43</v>
      </c>
      <c r="L9" s="39">
        <v>139</v>
      </c>
      <c r="M9" s="39">
        <v>0</v>
      </c>
      <c r="N9" s="39">
        <v>97</v>
      </c>
      <c r="O9" s="33">
        <f t="shared" si="2"/>
        <v>53</v>
      </c>
      <c r="P9" s="39">
        <v>150</v>
      </c>
      <c r="Q9" s="39">
        <v>0</v>
      </c>
      <c r="R9" s="39">
        <v>83</v>
      </c>
      <c r="S9" s="33">
        <f t="shared" si="3"/>
        <v>24</v>
      </c>
      <c r="T9" s="39">
        <v>107</v>
      </c>
      <c r="U9" s="40">
        <v>5</v>
      </c>
      <c r="V9" s="3">
        <f t="shared" si="4"/>
        <v>381</v>
      </c>
      <c r="W9" s="2">
        <f t="shared" si="5"/>
        <v>173</v>
      </c>
      <c r="X9" s="2">
        <f t="shared" si="6"/>
        <v>6</v>
      </c>
      <c r="Y9" s="10">
        <f t="shared" si="7"/>
        <v>554</v>
      </c>
      <c r="Z9">
        <f t="shared" si="8"/>
        <v>26</v>
      </c>
    </row>
    <row r="10" spans="1:26" ht="18.75">
      <c r="A10" s="48" t="s">
        <v>62</v>
      </c>
      <c r="B10" s="49" t="s">
        <v>60</v>
      </c>
      <c r="C10" s="50">
        <v>33221</v>
      </c>
      <c r="D10" s="128" t="s">
        <v>125</v>
      </c>
      <c r="E10" s="25"/>
      <c r="F10" s="38">
        <v>100</v>
      </c>
      <c r="G10" s="33">
        <f t="shared" si="0"/>
        <v>60</v>
      </c>
      <c r="H10" s="39">
        <v>160</v>
      </c>
      <c r="I10" s="39">
        <v>0</v>
      </c>
      <c r="J10" s="39">
        <v>92</v>
      </c>
      <c r="K10" s="33">
        <f t="shared" si="1"/>
        <v>42</v>
      </c>
      <c r="L10" s="39">
        <v>134</v>
      </c>
      <c r="M10" s="39">
        <v>0</v>
      </c>
      <c r="N10" s="39">
        <v>109</v>
      </c>
      <c r="O10" s="33">
        <f t="shared" si="2"/>
        <v>53</v>
      </c>
      <c r="P10" s="39">
        <v>162</v>
      </c>
      <c r="Q10" s="39">
        <v>2</v>
      </c>
      <c r="R10" s="39">
        <v>93</v>
      </c>
      <c r="S10" s="33">
        <f t="shared" si="3"/>
        <v>61</v>
      </c>
      <c r="T10" s="39">
        <v>154</v>
      </c>
      <c r="U10" s="40">
        <v>0</v>
      </c>
      <c r="V10" s="3">
        <f t="shared" si="4"/>
        <v>394</v>
      </c>
      <c r="W10" s="2">
        <f t="shared" si="5"/>
        <v>216</v>
      </c>
      <c r="X10" s="2">
        <f t="shared" si="6"/>
        <v>2</v>
      </c>
      <c r="Y10" s="10">
        <f t="shared" si="7"/>
        <v>610</v>
      </c>
      <c r="Z10">
        <f t="shared" si="8"/>
        <v>3</v>
      </c>
    </row>
    <row r="11" spans="1:26" ht="18.75">
      <c r="A11" s="48" t="s">
        <v>65</v>
      </c>
      <c r="B11" s="49" t="s">
        <v>66</v>
      </c>
      <c r="C11" s="50">
        <v>34068</v>
      </c>
      <c r="D11" s="51" t="s">
        <v>143</v>
      </c>
      <c r="E11" s="25">
        <v>3000</v>
      </c>
      <c r="F11" s="38">
        <v>97</v>
      </c>
      <c r="G11" s="33">
        <f t="shared" si="0"/>
        <v>36</v>
      </c>
      <c r="H11" s="39">
        <v>133</v>
      </c>
      <c r="I11" s="39">
        <v>2</v>
      </c>
      <c r="J11" s="39">
        <v>91</v>
      </c>
      <c r="K11" s="33">
        <f t="shared" si="1"/>
        <v>36</v>
      </c>
      <c r="L11" s="39">
        <v>127</v>
      </c>
      <c r="M11" s="39">
        <v>1</v>
      </c>
      <c r="N11" s="39">
        <v>86</v>
      </c>
      <c r="O11" s="33">
        <f t="shared" si="2"/>
        <v>52</v>
      </c>
      <c r="P11" s="39">
        <v>138</v>
      </c>
      <c r="Q11" s="39">
        <v>0</v>
      </c>
      <c r="R11" s="39">
        <v>86</v>
      </c>
      <c r="S11" s="33">
        <f t="shared" si="3"/>
        <v>51</v>
      </c>
      <c r="T11" s="39">
        <v>137</v>
      </c>
      <c r="U11" s="40">
        <v>0</v>
      </c>
      <c r="V11" s="3">
        <f t="shared" si="4"/>
        <v>360</v>
      </c>
      <c r="W11" s="2">
        <f t="shared" si="5"/>
        <v>175</v>
      </c>
      <c r="X11" s="2">
        <f t="shared" si="6"/>
        <v>3</v>
      </c>
      <c r="Y11" s="10">
        <f t="shared" si="7"/>
        <v>535</v>
      </c>
      <c r="Z11">
        <f t="shared" si="8"/>
        <v>32</v>
      </c>
    </row>
    <row r="12" spans="1:26" ht="18.75">
      <c r="A12" s="48" t="s">
        <v>67</v>
      </c>
      <c r="B12" s="49" t="s">
        <v>68</v>
      </c>
      <c r="C12" s="50">
        <v>33946</v>
      </c>
      <c r="D12" s="51" t="s">
        <v>126</v>
      </c>
      <c r="E12" s="25"/>
      <c r="F12" s="38">
        <v>98</v>
      </c>
      <c r="G12" s="33">
        <f t="shared" si="0"/>
        <v>54</v>
      </c>
      <c r="H12" s="39">
        <v>152</v>
      </c>
      <c r="I12" s="39">
        <v>1</v>
      </c>
      <c r="J12" s="39">
        <v>93</v>
      </c>
      <c r="K12" s="33">
        <f t="shared" si="1"/>
        <v>49</v>
      </c>
      <c r="L12" s="39">
        <v>142</v>
      </c>
      <c r="M12" s="39">
        <v>1</v>
      </c>
      <c r="N12" s="39">
        <v>95</v>
      </c>
      <c r="O12" s="33">
        <f t="shared" si="2"/>
        <v>42</v>
      </c>
      <c r="P12" s="39">
        <v>137</v>
      </c>
      <c r="Q12" s="39">
        <v>2</v>
      </c>
      <c r="R12" s="39">
        <v>98</v>
      </c>
      <c r="S12" s="33">
        <f t="shared" si="3"/>
        <v>35</v>
      </c>
      <c r="T12" s="39">
        <v>133</v>
      </c>
      <c r="U12" s="40">
        <v>2</v>
      </c>
      <c r="V12" s="3">
        <f t="shared" si="4"/>
        <v>384</v>
      </c>
      <c r="W12" s="2">
        <f t="shared" si="5"/>
        <v>180</v>
      </c>
      <c r="X12" s="2">
        <f t="shared" si="6"/>
        <v>6</v>
      </c>
      <c r="Y12" s="10">
        <f t="shared" si="7"/>
        <v>564</v>
      </c>
      <c r="Z12">
        <f t="shared" si="8"/>
        <v>22</v>
      </c>
    </row>
    <row r="13" spans="1:26" ht="18.75">
      <c r="A13" s="48" t="s">
        <v>69</v>
      </c>
      <c r="B13" s="49" t="s">
        <v>70</v>
      </c>
      <c r="C13" s="50">
        <v>32941</v>
      </c>
      <c r="D13" s="51">
        <v>2934</v>
      </c>
      <c r="E13" s="25">
        <v>3000</v>
      </c>
      <c r="F13" s="38">
        <v>99</v>
      </c>
      <c r="G13" s="33">
        <f t="shared" si="0"/>
        <v>53</v>
      </c>
      <c r="H13" s="39">
        <v>152</v>
      </c>
      <c r="I13" s="39">
        <v>0</v>
      </c>
      <c r="J13" s="39">
        <v>93</v>
      </c>
      <c r="K13" s="33">
        <f t="shared" si="1"/>
        <v>35</v>
      </c>
      <c r="L13" s="39">
        <v>128</v>
      </c>
      <c r="M13" s="39">
        <v>0</v>
      </c>
      <c r="N13" s="39">
        <v>94</v>
      </c>
      <c r="O13" s="33">
        <f t="shared" si="2"/>
        <v>54</v>
      </c>
      <c r="P13" s="39">
        <v>148</v>
      </c>
      <c r="Q13" s="39">
        <v>1</v>
      </c>
      <c r="R13" s="39">
        <v>95</v>
      </c>
      <c r="S13" s="33">
        <f t="shared" si="3"/>
        <v>36</v>
      </c>
      <c r="T13" s="39">
        <v>131</v>
      </c>
      <c r="U13" s="40">
        <v>1</v>
      </c>
      <c r="V13" s="3">
        <f t="shared" si="4"/>
        <v>381</v>
      </c>
      <c r="W13" s="2">
        <f t="shared" si="5"/>
        <v>178</v>
      </c>
      <c r="X13" s="2">
        <f t="shared" si="6"/>
        <v>2</v>
      </c>
      <c r="Y13" s="10">
        <f t="shared" si="7"/>
        <v>559</v>
      </c>
      <c r="Z13">
        <f t="shared" si="8"/>
        <v>24</v>
      </c>
    </row>
    <row r="14" spans="1:26" ht="18.75">
      <c r="A14" s="48" t="s">
        <v>71</v>
      </c>
      <c r="B14" s="49" t="s">
        <v>72</v>
      </c>
      <c r="C14" s="50">
        <v>33928</v>
      </c>
      <c r="D14" s="51">
        <v>4636</v>
      </c>
      <c r="E14" s="25"/>
      <c r="F14" s="38">
        <v>90</v>
      </c>
      <c r="G14" s="33">
        <f t="shared" si="0"/>
        <v>60</v>
      </c>
      <c r="H14" s="39">
        <v>150</v>
      </c>
      <c r="I14" s="39">
        <v>1</v>
      </c>
      <c r="J14" s="39">
        <v>89</v>
      </c>
      <c r="K14" s="33">
        <f t="shared" si="1"/>
        <v>40</v>
      </c>
      <c r="L14" s="39">
        <v>129</v>
      </c>
      <c r="M14" s="39">
        <v>0</v>
      </c>
      <c r="N14" s="39">
        <v>94</v>
      </c>
      <c r="O14" s="33">
        <f t="shared" si="2"/>
        <v>61</v>
      </c>
      <c r="P14" s="39">
        <v>155</v>
      </c>
      <c r="Q14" s="39">
        <v>0</v>
      </c>
      <c r="R14" s="39">
        <v>101</v>
      </c>
      <c r="S14" s="33">
        <f t="shared" si="3"/>
        <v>44</v>
      </c>
      <c r="T14" s="39">
        <v>145</v>
      </c>
      <c r="U14" s="40">
        <v>1</v>
      </c>
      <c r="V14" s="3">
        <f t="shared" si="4"/>
        <v>374</v>
      </c>
      <c r="W14" s="2">
        <f t="shared" si="5"/>
        <v>205</v>
      </c>
      <c r="X14" s="2">
        <f t="shared" si="6"/>
        <v>2</v>
      </c>
      <c r="Y14" s="10">
        <f t="shared" si="7"/>
        <v>579</v>
      </c>
      <c r="Z14">
        <f t="shared" si="8"/>
        <v>16</v>
      </c>
    </row>
    <row r="15" spans="1:26" ht="18.75">
      <c r="A15" s="48" t="s">
        <v>73</v>
      </c>
      <c r="B15" s="49" t="s">
        <v>74</v>
      </c>
      <c r="C15" s="50">
        <v>33139</v>
      </c>
      <c r="D15" s="51">
        <v>2856</v>
      </c>
      <c r="E15" s="25"/>
      <c r="F15" s="38">
        <v>81</v>
      </c>
      <c r="G15" s="33">
        <f t="shared" si="0"/>
        <v>36</v>
      </c>
      <c r="H15" s="39">
        <v>117</v>
      </c>
      <c r="I15" s="39">
        <v>3</v>
      </c>
      <c r="J15" s="39">
        <v>96</v>
      </c>
      <c r="K15" s="33">
        <f t="shared" si="1"/>
        <v>57</v>
      </c>
      <c r="L15" s="39">
        <v>153</v>
      </c>
      <c r="M15" s="39">
        <v>0</v>
      </c>
      <c r="N15" s="39">
        <v>82</v>
      </c>
      <c r="O15" s="33">
        <f t="shared" si="2"/>
        <v>61</v>
      </c>
      <c r="P15" s="39">
        <v>143</v>
      </c>
      <c r="Q15" s="39">
        <v>0</v>
      </c>
      <c r="R15" s="39">
        <v>78</v>
      </c>
      <c r="S15" s="33">
        <f t="shared" si="3"/>
        <v>52</v>
      </c>
      <c r="T15" s="39">
        <v>130</v>
      </c>
      <c r="U15" s="40">
        <v>0</v>
      </c>
      <c r="V15" s="3">
        <f aca="true" t="shared" si="9" ref="V15:V26">F15+J15+N15+R15</f>
        <v>337</v>
      </c>
      <c r="W15" s="2">
        <f aca="true" t="shared" si="10" ref="W15:W26">G15+K15+O15+S15</f>
        <v>206</v>
      </c>
      <c r="X15" s="2">
        <f aca="true" t="shared" si="11" ref="X15:X26">I15+M15+Q15+U15</f>
        <v>3</v>
      </c>
      <c r="Y15" s="10">
        <f aca="true" t="shared" si="12" ref="Y15:Y26">V15+W15</f>
        <v>543</v>
      </c>
      <c r="Z15">
        <f t="shared" si="8"/>
        <v>30</v>
      </c>
    </row>
    <row r="16" spans="1:26" ht="18.75">
      <c r="A16" s="48" t="s">
        <v>75</v>
      </c>
      <c r="B16" s="49" t="s">
        <v>76</v>
      </c>
      <c r="C16" s="50">
        <v>32960</v>
      </c>
      <c r="D16" s="51" t="s">
        <v>128</v>
      </c>
      <c r="E16" s="25"/>
      <c r="F16" s="38">
        <v>96</v>
      </c>
      <c r="G16" s="33">
        <f t="shared" si="0"/>
        <v>45</v>
      </c>
      <c r="H16" s="39">
        <v>141</v>
      </c>
      <c r="I16" s="39">
        <v>4</v>
      </c>
      <c r="J16" s="39">
        <v>77</v>
      </c>
      <c r="K16" s="33">
        <f t="shared" si="1"/>
        <v>39</v>
      </c>
      <c r="L16" s="39">
        <v>116</v>
      </c>
      <c r="M16" s="39">
        <v>1</v>
      </c>
      <c r="N16" s="39">
        <v>90</v>
      </c>
      <c r="O16" s="33">
        <f t="shared" si="2"/>
        <v>51</v>
      </c>
      <c r="P16" s="39">
        <v>141</v>
      </c>
      <c r="Q16" s="39">
        <v>2</v>
      </c>
      <c r="R16" s="39">
        <v>96</v>
      </c>
      <c r="S16" s="33">
        <f t="shared" si="3"/>
        <v>48</v>
      </c>
      <c r="T16" s="39">
        <v>144</v>
      </c>
      <c r="U16" s="40">
        <v>0</v>
      </c>
      <c r="V16" s="3">
        <f t="shared" si="9"/>
        <v>359</v>
      </c>
      <c r="W16" s="2">
        <f t="shared" si="10"/>
        <v>183</v>
      </c>
      <c r="X16" s="2">
        <f t="shared" si="11"/>
        <v>7</v>
      </c>
      <c r="Y16" s="10">
        <f t="shared" si="12"/>
        <v>542</v>
      </c>
      <c r="Z16">
        <f t="shared" si="8"/>
        <v>31</v>
      </c>
    </row>
    <row r="17" spans="1:26" ht="18.75">
      <c r="A17" s="48" t="s">
        <v>77</v>
      </c>
      <c r="B17" s="49" t="s">
        <v>78</v>
      </c>
      <c r="C17" s="50">
        <v>33120</v>
      </c>
      <c r="D17" s="51" t="s">
        <v>130</v>
      </c>
      <c r="E17" s="25"/>
      <c r="F17" s="38">
        <v>86</v>
      </c>
      <c r="G17" s="33">
        <f t="shared" si="0"/>
        <v>45</v>
      </c>
      <c r="H17" s="39">
        <v>131</v>
      </c>
      <c r="I17" s="39">
        <v>3</v>
      </c>
      <c r="J17" s="39">
        <v>86</v>
      </c>
      <c r="K17" s="33">
        <f t="shared" si="1"/>
        <v>48</v>
      </c>
      <c r="L17" s="39">
        <v>134</v>
      </c>
      <c r="M17" s="39">
        <v>2</v>
      </c>
      <c r="N17" s="39">
        <v>94</v>
      </c>
      <c r="O17" s="33">
        <f t="shared" si="2"/>
        <v>44</v>
      </c>
      <c r="P17" s="39">
        <v>138</v>
      </c>
      <c r="Q17" s="39">
        <v>2</v>
      </c>
      <c r="R17" s="39">
        <v>87</v>
      </c>
      <c r="S17" s="33">
        <f t="shared" si="3"/>
        <v>65</v>
      </c>
      <c r="T17" s="39">
        <v>152</v>
      </c>
      <c r="U17" s="40">
        <v>0</v>
      </c>
      <c r="V17" s="3">
        <f t="shared" si="9"/>
        <v>353</v>
      </c>
      <c r="W17" s="2">
        <f t="shared" si="10"/>
        <v>202</v>
      </c>
      <c r="X17" s="2">
        <f t="shared" si="11"/>
        <v>7</v>
      </c>
      <c r="Y17" s="10">
        <f t="shared" si="12"/>
        <v>555</v>
      </c>
      <c r="Z17">
        <f t="shared" si="8"/>
        <v>25</v>
      </c>
    </row>
    <row r="18" spans="1:26" ht="18.75">
      <c r="A18" s="48" t="s">
        <v>79</v>
      </c>
      <c r="B18" s="49" t="s">
        <v>80</v>
      </c>
      <c r="C18" s="50">
        <v>33820</v>
      </c>
      <c r="D18" s="51">
        <v>4997</v>
      </c>
      <c r="E18" s="25"/>
      <c r="F18" s="38">
        <v>82</v>
      </c>
      <c r="G18" s="33">
        <f t="shared" si="0"/>
        <v>44</v>
      </c>
      <c r="H18" s="39">
        <v>126</v>
      </c>
      <c r="I18" s="39">
        <v>2</v>
      </c>
      <c r="J18" s="39">
        <v>93</v>
      </c>
      <c r="K18" s="33">
        <f t="shared" si="1"/>
        <v>17</v>
      </c>
      <c r="L18" s="39">
        <v>110</v>
      </c>
      <c r="M18" s="39">
        <v>5</v>
      </c>
      <c r="N18" s="39">
        <v>76</v>
      </c>
      <c r="O18" s="33">
        <f t="shared" si="2"/>
        <v>45</v>
      </c>
      <c r="P18" s="39">
        <v>121</v>
      </c>
      <c r="Q18" s="39">
        <v>3</v>
      </c>
      <c r="R18" s="39">
        <v>95</v>
      </c>
      <c r="S18" s="33">
        <f t="shared" si="3"/>
        <v>43</v>
      </c>
      <c r="T18" s="39">
        <v>138</v>
      </c>
      <c r="U18" s="40">
        <v>2</v>
      </c>
      <c r="V18" s="3">
        <f t="shared" si="9"/>
        <v>346</v>
      </c>
      <c r="W18" s="2">
        <f t="shared" si="10"/>
        <v>149</v>
      </c>
      <c r="X18" s="2">
        <f t="shared" si="11"/>
        <v>12</v>
      </c>
      <c r="Y18" s="10">
        <f t="shared" si="12"/>
        <v>495</v>
      </c>
      <c r="Z18">
        <f t="shared" si="8"/>
        <v>36</v>
      </c>
    </row>
    <row r="19" spans="1:26" ht="18.75">
      <c r="A19" s="48" t="s">
        <v>81</v>
      </c>
      <c r="B19" s="49" t="s">
        <v>76</v>
      </c>
      <c r="C19" s="50">
        <v>33702</v>
      </c>
      <c r="D19" s="51" t="s">
        <v>129</v>
      </c>
      <c r="E19" s="25"/>
      <c r="F19" s="38">
        <v>101</v>
      </c>
      <c r="G19" s="33">
        <f t="shared" si="0"/>
        <v>54</v>
      </c>
      <c r="H19" s="39">
        <v>155</v>
      </c>
      <c r="I19" s="39">
        <v>0</v>
      </c>
      <c r="J19" s="39">
        <v>100</v>
      </c>
      <c r="K19" s="33">
        <f t="shared" si="1"/>
        <v>44</v>
      </c>
      <c r="L19" s="39">
        <v>144</v>
      </c>
      <c r="M19" s="39">
        <v>1</v>
      </c>
      <c r="N19" s="39">
        <v>88</v>
      </c>
      <c r="O19" s="33">
        <f t="shared" si="2"/>
        <v>44</v>
      </c>
      <c r="P19" s="39">
        <v>132</v>
      </c>
      <c r="Q19" s="39">
        <v>2</v>
      </c>
      <c r="R19" s="39">
        <v>91</v>
      </c>
      <c r="S19" s="33">
        <f t="shared" si="3"/>
        <v>60</v>
      </c>
      <c r="T19" s="39">
        <v>151</v>
      </c>
      <c r="U19" s="40">
        <v>0</v>
      </c>
      <c r="V19" s="3">
        <f t="shared" si="9"/>
        <v>380</v>
      </c>
      <c r="W19" s="2">
        <f t="shared" si="10"/>
        <v>202</v>
      </c>
      <c r="X19" s="2">
        <f t="shared" si="11"/>
        <v>3</v>
      </c>
      <c r="Y19" s="10">
        <f t="shared" si="12"/>
        <v>582</v>
      </c>
      <c r="Z19">
        <f t="shared" si="8"/>
        <v>14</v>
      </c>
    </row>
    <row r="20" spans="1:26" ht="18.75">
      <c r="A20" s="48" t="s">
        <v>82</v>
      </c>
      <c r="B20" s="49" t="s">
        <v>36</v>
      </c>
      <c r="C20" s="50">
        <v>34060</v>
      </c>
      <c r="D20" s="51" t="s">
        <v>133</v>
      </c>
      <c r="E20" s="25"/>
      <c r="F20" s="38">
        <v>92</v>
      </c>
      <c r="G20" s="33">
        <f t="shared" si="0"/>
        <v>53</v>
      </c>
      <c r="H20" s="39">
        <v>145</v>
      </c>
      <c r="I20" s="39">
        <v>0</v>
      </c>
      <c r="J20" s="39">
        <v>87</v>
      </c>
      <c r="K20" s="33">
        <f t="shared" si="1"/>
        <v>45</v>
      </c>
      <c r="L20" s="39">
        <v>132</v>
      </c>
      <c r="M20" s="39">
        <v>1</v>
      </c>
      <c r="N20" s="39">
        <v>84</v>
      </c>
      <c r="O20" s="33">
        <f t="shared" si="2"/>
        <v>54</v>
      </c>
      <c r="P20" s="39">
        <v>138</v>
      </c>
      <c r="Q20" s="39">
        <v>0</v>
      </c>
      <c r="R20" s="39">
        <v>101</v>
      </c>
      <c r="S20" s="33">
        <f t="shared" si="3"/>
        <v>70</v>
      </c>
      <c r="T20" s="39">
        <v>171</v>
      </c>
      <c r="U20" s="40">
        <v>0</v>
      </c>
      <c r="V20" s="3">
        <f t="shared" si="9"/>
        <v>364</v>
      </c>
      <c r="W20" s="2">
        <f t="shared" si="10"/>
        <v>222</v>
      </c>
      <c r="X20" s="2">
        <f t="shared" si="11"/>
        <v>1</v>
      </c>
      <c r="Y20" s="10">
        <f t="shared" si="12"/>
        <v>586</v>
      </c>
      <c r="Z20">
        <f t="shared" si="8"/>
        <v>13</v>
      </c>
    </row>
    <row r="21" spans="1:26" ht="18.75">
      <c r="A21" s="48" t="s">
        <v>83</v>
      </c>
      <c r="B21" s="49" t="s">
        <v>84</v>
      </c>
      <c r="C21" s="50">
        <v>33188</v>
      </c>
      <c r="D21" s="51" t="s">
        <v>136</v>
      </c>
      <c r="E21" s="25"/>
      <c r="F21" s="38">
        <v>97</v>
      </c>
      <c r="G21" s="33">
        <f t="shared" si="0"/>
        <v>45</v>
      </c>
      <c r="H21" s="39">
        <v>142</v>
      </c>
      <c r="I21" s="39">
        <v>0</v>
      </c>
      <c r="J21" s="39">
        <v>95</v>
      </c>
      <c r="K21" s="33">
        <f t="shared" si="1"/>
        <v>34</v>
      </c>
      <c r="L21" s="39">
        <v>129</v>
      </c>
      <c r="M21" s="39">
        <v>3</v>
      </c>
      <c r="N21" s="39">
        <v>93</v>
      </c>
      <c r="O21" s="33">
        <f t="shared" si="2"/>
        <v>53</v>
      </c>
      <c r="P21" s="39">
        <v>146</v>
      </c>
      <c r="Q21" s="39">
        <v>0</v>
      </c>
      <c r="R21" s="39">
        <v>104</v>
      </c>
      <c r="S21" s="33">
        <f t="shared" si="3"/>
        <v>45</v>
      </c>
      <c r="T21" s="39">
        <v>149</v>
      </c>
      <c r="U21" s="40">
        <v>1</v>
      </c>
      <c r="V21" s="3">
        <f t="shared" si="9"/>
        <v>389</v>
      </c>
      <c r="W21" s="2">
        <f t="shared" si="10"/>
        <v>177</v>
      </c>
      <c r="X21" s="2">
        <f t="shared" si="11"/>
        <v>4</v>
      </c>
      <c r="Y21" s="10">
        <f t="shared" si="12"/>
        <v>566</v>
      </c>
      <c r="Z21">
        <f t="shared" si="8"/>
        <v>21</v>
      </c>
    </row>
    <row r="22" spans="1:26" ht="18.75">
      <c r="A22" s="48" t="s">
        <v>85</v>
      </c>
      <c r="B22" s="49" t="s">
        <v>36</v>
      </c>
      <c r="C22" s="50">
        <v>32792</v>
      </c>
      <c r="D22" s="51" t="s">
        <v>134</v>
      </c>
      <c r="E22" s="25"/>
      <c r="F22" s="38">
        <v>98</v>
      </c>
      <c r="G22" s="33">
        <f t="shared" si="0"/>
        <v>36</v>
      </c>
      <c r="H22" s="39">
        <v>134</v>
      </c>
      <c r="I22" s="39">
        <v>1</v>
      </c>
      <c r="J22" s="39">
        <v>100</v>
      </c>
      <c r="K22" s="33">
        <f t="shared" si="1"/>
        <v>51</v>
      </c>
      <c r="L22" s="39">
        <v>151</v>
      </c>
      <c r="M22" s="39">
        <v>0</v>
      </c>
      <c r="N22" s="39">
        <v>89</v>
      </c>
      <c r="O22" s="33">
        <f t="shared" si="2"/>
        <v>52</v>
      </c>
      <c r="P22" s="39">
        <v>141</v>
      </c>
      <c r="Q22" s="39">
        <v>0</v>
      </c>
      <c r="R22" s="39">
        <v>90</v>
      </c>
      <c r="S22" s="33">
        <f t="shared" si="3"/>
        <v>62</v>
      </c>
      <c r="T22" s="39">
        <v>152</v>
      </c>
      <c r="U22" s="40">
        <v>0</v>
      </c>
      <c r="V22" s="3">
        <f t="shared" si="9"/>
        <v>377</v>
      </c>
      <c r="W22" s="2">
        <f t="shared" si="10"/>
        <v>201</v>
      </c>
      <c r="X22" s="2">
        <f t="shared" si="11"/>
        <v>1</v>
      </c>
      <c r="Y22" s="10">
        <f t="shared" si="12"/>
        <v>578</v>
      </c>
      <c r="Z22">
        <f t="shared" si="8"/>
        <v>17</v>
      </c>
    </row>
    <row r="23" spans="1:26" ht="18.75">
      <c r="A23" s="48" t="s">
        <v>86</v>
      </c>
      <c r="B23" s="49" t="s">
        <v>87</v>
      </c>
      <c r="C23" s="50">
        <v>33942</v>
      </c>
      <c r="D23" s="51" t="s">
        <v>131</v>
      </c>
      <c r="E23" s="25"/>
      <c r="F23" s="38">
        <v>99</v>
      </c>
      <c r="G23" s="33">
        <f t="shared" si="0"/>
        <v>54</v>
      </c>
      <c r="H23" s="39">
        <v>153</v>
      </c>
      <c r="I23" s="39">
        <v>0</v>
      </c>
      <c r="J23" s="39">
        <v>96</v>
      </c>
      <c r="K23" s="33">
        <f t="shared" si="1"/>
        <v>53</v>
      </c>
      <c r="L23" s="39">
        <v>149</v>
      </c>
      <c r="M23" s="39">
        <v>0</v>
      </c>
      <c r="N23" s="39">
        <v>105</v>
      </c>
      <c r="O23" s="33">
        <f t="shared" si="2"/>
        <v>42</v>
      </c>
      <c r="P23" s="39">
        <v>147</v>
      </c>
      <c r="Q23" s="39">
        <v>1</v>
      </c>
      <c r="R23" s="39">
        <v>85</v>
      </c>
      <c r="S23" s="33">
        <f t="shared" si="3"/>
        <v>54</v>
      </c>
      <c r="T23" s="39">
        <v>139</v>
      </c>
      <c r="U23" s="40">
        <v>0</v>
      </c>
      <c r="V23" s="3">
        <f t="shared" si="9"/>
        <v>385</v>
      </c>
      <c r="W23" s="2">
        <f t="shared" si="10"/>
        <v>203</v>
      </c>
      <c r="X23" s="2">
        <f t="shared" si="11"/>
        <v>1</v>
      </c>
      <c r="Y23" s="10">
        <f t="shared" si="12"/>
        <v>588</v>
      </c>
      <c r="Z23">
        <f t="shared" si="8"/>
        <v>11</v>
      </c>
    </row>
    <row r="24" spans="1:26" ht="18.75">
      <c r="A24" s="48" t="s">
        <v>88</v>
      </c>
      <c r="B24" s="49" t="s">
        <v>36</v>
      </c>
      <c r="C24" s="50">
        <v>33736</v>
      </c>
      <c r="D24" s="51" t="s">
        <v>135</v>
      </c>
      <c r="E24" s="25"/>
      <c r="F24" s="38">
        <v>101</v>
      </c>
      <c r="G24" s="33">
        <f t="shared" si="0"/>
        <v>63</v>
      </c>
      <c r="H24" s="39">
        <v>164</v>
      </c>
      <c r="I24" s="39">
        <v>2</v>
      </c>
      <c r="J24" s="39">
        <v>80</v>
      </c>
      <c r="K24" s="33">
        <f t="shared" si="1"/>
        <v>52</v>
      </c>
      <c r="L24" s="39">
        <v>132</v>
      </c>
      <c r="M24" s="39">
        <v>1</v>
      </c>
      <c r="N24" s="39">
        <v>98</v>
      </c>
      <c r="O24" s="33">
        <f t="shared" si="2"/>
        <v>62</v>
      </c>
      <c r="P24" s="39">
        <v>160</v>
      </c>
      <c r="Q24" s="39">
        <v>0</v>
      </c>
      <c r="R24" s="39">
        <v>90</v>
      </c>
      <c r="S24" s="33">
        <f t="shared" si="3"/>
        <v>49</v>
      </c>
      <c r="T24" s="39">
        <v>139</v>
      </c>
      <c r="U24" s="40">
        <v>2</v>
      </c>
      <c r="V24" s="3">
        <f t="shared" si="9"/>
        <v>369</v>
      </c>
      <c r="W24" s="2">
        <f t="shared" si="10"/>
        <v>226</v>
      </c>
      <c r="X24" s="2">
        <f t="shared" si="11"/>
        <v>5</v>
      </c>
      <c r="Y24" s="10">
        <f t="shared" si="12"/>
        <v>595</v>
      </c>
      <c r="Z24">
        <f t="shared" si="8"/>
        <v>7</v>
      </c>
    </row>
    <row r="25" spans="1:26" ht="18.75">
      <c r="A25" s="48" t="s">
        <v>89</v>
      </c>
      <c r="B25" s="49" t="s">
        <v>87</v>
      </c>
      <c r="C25" s="50">
        <v>33887</v>
      </c>
      <c r="D25" s="51" t="s">
        <v>132</v>
      </c>
      <c r="E25" s="25"/>
      <c r="F25" s="38">
        <v>104</v>
      </c>
      <c r="G25" s="33">
        <f t="shared" si="0"/>
        <v>44</v>
      </c>
      <c r="H25" s="39">
        <v>148</v>
      </c>
      <c r="I25" s="39">
        <v>0</v>
      </c>
      <c r="J25" s="39">
        <v>95</v>
      </c>
      <c r="K25" s="33">
        <f t="shared" si="1"/>
        <v>41</v>
      </c>
      <c r="L25" s="39">
        <v>136</v>
      </c>
      <c r="M25" s="39">
        <v>4</v>
      </c>
      <c r="N25" s="39">
        <v>92</v>
      </c>
      <c r="O25" s="33">
        <f t="shared" si="2"/>
        <v>54</v>
      </c>
      <c r="P25" s="39">
        <v>146</v>
      </c>
      <c r="Q25" s="39">
        <v>2</v>
      </c>
      <c r="R25" s="39">
        <v>98</v>
      </c>
      <c r="S25" s="33">
        <f t="shared" si="3"/>
        <v>44</v>
      </c>
      <c r="T25" s="39">
        <v>142</v>
      </c>
      <c r="U25" s="40">
        <v>0</v>
      </c>
      <c r="V25" s="3">
        <f t="shared" si="9"/>
        <v>389</v>
      </c>
      <c r="W25" s="2">
        <f t="shared" si="10"/>
        <v>183</v>
      </c>
      <c r="X25" s="2">
        <f t="shared" si="11"/>
        <v>6</v>
      </c>
      <c r="Y25" s="10">
        <f t="shared" si="12"/>
        <v>572</v>
      </c>
      <c r="Z25">
        <f t="shared" si="8"/>
        <v>20</v>
      </c>
    </row>
    <row r="26" spans="1:26" ht="18.75">
      <c r="A26" s="48" t="s">
        <v>90</v>
      </c>
      <c r="B26" s="49" t="s">
        <v>91</v>
      </c>
      <c r="C26" s="50">
        <v>33650</v>
      </c>
      <c r="D26" s="51" t="s">
        <v>137</v>
      </c>
      <c r="E26" s="25"/>
      <c r="F26" s="38">
        <v>84</v>
      </c>
      <c r="G26" s="33">
        <f t="shared" si="0"/>
        <v>36</v>
      </c>
      <c r="H26" s="39">
        <v>120</v>
      </c>
      <c r="I26" s="39">
        <v>0</v>
      </c>
      <c r="J26" s="39">
        <v>96</v>
      </c>
      <c r="K26" s="33">
        <f t="shared" si="1"/>
        <v>66</v>
      </c>
      <c r="L26" s="39">
        <v>162</v>
      </c>
      <c r="M26" s="39">
        <v>1</v>
      </c>
      <c r="N26" s="39">
        <v>93</v>
      </c>
      <c r="O26" s="33">
        <f t="shared" si="2"/>
        <v>52</v>
      </c>
      <c r="P26" s="39">
        <v>145</v>
      </c>
      <c r="Q26" s="39">
        <v>0</v>
      </c>
      <c r="R26" s="39">
        <v>94</v>
      </c>
      <c r="S26" s="33">
        <f t="shared" si="3"/>
        <v>60</v>
      </c>
      <c r="T26" s="39">
        <v>154</v>
      </c>
      <c r="U26" s="40">
        <v>0</v>
      </c>
      <c r="V26" s="3">
        <f t="shared" si="9"/>
        <v>367</v>
      </c>
      <c r="W26" s="2">
        <f t="shared" si="10"/>
        <v>214</v>
      </c>
      <c r="X26" s="2">
        <f t="shared" si="11"/>
        <v>1</v>
      </c>
      <c r="Y26" s="10">
        <f t="shared" si="12"/>
        <v>581</v>
      </c>
      <c r="Z26">
        <f t="shared" si="8"/>
        <v>15</v>
      </c>
    </row>
    <row r="27" spans="1:26" ht="18.75">
      <c r="A27" s="48" t="s">
        <v>92</v>
      </c>
      <c r="B27" s="49" t="s">
        <v>93</v>
      </c>
      <c r="C27" s="50">
        <v>34087</v>
      </c>
      <c r="D27" s="51">
        <v>4313</v>
      </c>
      <c r="E27" s="25"/>
      <c r="F27" s="38">
        <v>81</v>
      </c>
      <c r="G27" s="33">
        <f t="shared" si="0"/>
        <v>51</v>
      </c>
      <c r="H27" s="39">
        <v>132</v>
      </c>
      <c r="I27" s="39">
        <v>0</v>
      </c>
      <c r="J27" s="39">
        <v>92</v>
      </c>
      <c r="K27" s="33">
        <f t="shared" si="1"/>
        <v>44</v>
      </c>
      <c r="L27" s="39">
        <v>136</v>
      </c>
      <c r="M27" s="39">
        <v>1</v>
      </c>
      <c r="N27" s="39">
        <v>82</v>
      </c>
      <c r="O27" s="33">
        <f t="shared" si="2"/>
        <v>81</v>
      </c>
      <c r="P27" s="39">
        <v>163</v>
      </c>
      <c r="Q27" s="39">
        <v>0</v>
      </c>
      <c r="R27" s="39">
        <v>97</v>
      </c>
      <c r="S27" s="33">
        <f t="shared" si="3"/>
        <v>45</v>
      </c>
      <c r="T27" s="39">
        <v>142</v>
      </c>
      <c r="U27" s="40">
        <v>0</v>
      </c>
      <c r="V27" s="3">
        <f t="shared" si="4"/>
        <v>352</v>
      </c>
      <c r="W27" s="2">
        <f t="shared" si="5"/>
        <v>221</v>
      </c>
      <c r="X27" s="2">
        <f t="shared" si="6"/>
        <v>1</v>
      </c>
      <c r="Y27" s="10">
        <f t="shared" si="7"/>
        <v>573</v>
      </c>
      <c r="Z27">
        <f t="shared" si="8"/>
        <v>18</v>
      </c>
    </row>
    <row r="28" spans="1:26" ht="18.75">
      <c r="A28" s="48" t="s">
        <v>94</v>
      </c>
      <c r="B28" s="49" t="s">
        <v>95</v>
      </c>
      <c r="C28" s="50">
        <v>34361</v>
      </c>
      <c r="D28" s="51" t="s">
        <v>139</v>
      </c>
      <c r="E28" s="25"/>
      <c r="F28" s="38">
        <v>85</v>
      </c>
      <c r="G28" s="33">
        <f t="shared" si="0"/>
        <v>45</v>
      </c>
      <c r="H28" s="39">
        <v>130</v>
      </c>
      <c r="I28" s="39">
        <v>1</v>
      </c>
      <c r="J28" s="39">
        <v>83</v>
      </c>
      <c r="K28" s="33">
        <f t="shared" si="1"/>
        <v>36</v>
      </c>
      <c r="L28" s="39">
        <v>119</v>
      </c>
      <c r="M28" s="39">
        <v>0</v>
      </c>
      <c r="N28" s="39">
        <v>90</v>
      </c>
      <c r="O28" s="33">
        <f t="shared" si="2"/>
        <v>44</v>
      </c>
      <c r="P28" s="39">
        <v>134</v>
      </c>
      <c r="Q28" s="39">
        <v>2</v>
      </c>
      <c r="R28" s="39">
        <v>85</v>
      </c>
      <c r="S28" s="33">
        <f t="shared" si="3"/>
        <v>31</v>
      </c>
      <c r="T28" s="39">
        <v>116</v>
      </c>
      <c r="U28" s="40">
        <v>2</v>
      </c>
      <c r="V28" s="3">
        <f t="shared" si="4"/>
        <v>343</v>
      </c>
      <c r="W28" s="2">
        <f t="shared" si="5"/>
        <v>156</v>
      </c>
      <c r="X28" s="2">
        <f t="shared" si="6"/>
        <v>5</v>
      </c>
      <c r="Y28" s="10">
        <f t="shared" si="7"/>
        <v>499</v>
      </c>
      <c r="Z28">
        <f t="shared" si="8"/>
        <v>35</v>
      </c>
    </row>
    <row r="29" spans="1:26" ht="18.75">
      <c r="A29" s="48" t="s">
        <v>96</v>
      </c>
      <c r="B29" s="49" t="s">
        <v>93</v>
      </c>
      <c r="C29" s="50">
        <v>33683</v>
      </c>
      <c r="D29" s="51">
        <v>4935</v>
      </c>
      <c r="E29" s="25"/>
      <c r="F29" s="38">
        <v>92</v>
      </c>
      <c r="G29" s="33">
        <f t="shared" si="0"/>
        <v>36</v>
      </c>
      <c r="H29" s="39">
        <v>128</v>
      </c>
      <c r="I29" s="39">
        <v>1</v>
      </c>
      <c r="J29" s="39">
        <v>90</v>
      </c>
      <c r="K29" s="33">
        <f t="shared" si="1"/>
        <v>34</v>
      </c>
      <c r="L29" s="39">
        <v>124</v>
      </c>
      <c r="M29" s="39">
        <v>1</v>
      </c>
      <c r="N29" s="39">
        <v>95</v>
      </c>
      <c r="O29" s="33">
        <f t="shared" si="2"/>
        <v>53</v>
      </c>
      <c r="P29" s="39">
        <v>148</v>
      </c>
      <c r="Q29" s="39">
        <v>1</v>
      </c>
      <c r="R29" s="39">
        <v>83</v>
      </c>
      <c r="S29" s="33">
        <f t="shared" si="3"/>
        <v>43</v>
      </c>
      <c r="T29" s="39">
        <v>126</v>
      </c>
      <c r="U29" s="40">
        <v>2</v>
      </c>
      <c r="V29" s="3">
        <f t="shared" si="4"/>
        <v>360</v>
      </c>
      <c r="W29" s="2">
        <f t="shared" si="5"/>
        <v>166</v>
      </c>
      <c r="X29" s="2">
        <f t="shared" si="6"/>
        <v>5</v>
      </c>
      <c r="Y29" s="10">
        <f t="shared" si="7"/>
        <v>526</v>
      </c>
      <c r="Z29">
        <f t="shared" si="8"/>
        <v>33</v>
      </c>
    </row>
    <row r="30" spans="1:26" ht="18.75">
      <c r="A30" s="48" t="s">
        <v>138</v>
      </c>
      <c r="B30" s="49" t="s">
        <v>80</v>
      </c>
      <c r="C30" s="50">
        <v>33406</v>
      </c>
      <c r="D30" s="51">
        <v>4996</v>
      </c>
      <c r="E30" s="25"/>
      <c r="F30" s="38">
        <v>99</v>
      </c>
      <c r="G30" s="33">
        <f t="shared" si="0"/>
        <v>45</v>
      </c>
      <c r="H30" s="39">
        <v>144</v>
      </c>
      <c r="I30" s="39">
        <v>0</v>
      </c>
      <c r="J30" s="39">
        <v>96</v>
      </c>
      <c r="K30" s="33">
        <f t="shared" si="1"/>
        <v>35</v>
      </c>
      <c r="L30" s="39">
        <v>131</v>
      </c>
      <c r="M30" s="39">
        <v>0</v>
      </c>
      <c r="N30" s="39">
        <v>89</v>
      </c>
      <c r="O30" s="33">
        <f t="shared" si="2"/>
        <v>43</v>
      </c>
      <c r="P30" s="39">
        <v>132</v>
      </c>
      <c r="Q30" s="39">
        <v>0</v>
      </c>
      <c r="R30" s="39">
        <v>82</v>
      </c>
      <c r="S30" s="33">
        <f t="shared" si="3"/>
        <v>35</v>
      </c>
      <c r="T30" s="39">
        <v>117</v>
      </c>
      <c r="U30" s="40">
        <v>0</v>
      </c>
      <c r="V30" s="3">
        <f t="shared" si="4"/>
        <v>366</v>
      </c>
      <c r="W30" s="2">
        <f t="shared" si="5"/>
        <v>158</v>
      </c>
      <c r="X30" s="2">
        <f t="shared" si="6"/>
        <v>0</v>
      </c>
      <c r="Y30" s="10">
        <f t="shared" si="7"/>
        <v>524</v>
      </c>
      <c r="Z30">
        <f t="shared" si="8"/>
        <v>34</v>
      </c>
    </row>
    <row r="31" spans="1:26" ht="18.75">
      <c r="A31" s="48" t="s">
        <v>97</v>
      </c>
      <c r="B31" s="49" t="s">
        <v>98</v>
      </c>
      <c r="C31" s="50">
        <v>32821</v>
      </c>
      <c r="D31" s="51">
        <v>4096</v>
      </c>
      <c r="E31" s="25">
        <v>3000</v>
      </c>
      <c r="F31" s="38">
        <v>86</v>
      </c>
      <c r="G31" s="33">
        <f t="shared" si="0"/>
        <v>50</v>
      </c>
      <c r="H31" s="39">
        <v>136</v>
      </c>
      <c r="I31" s="39">
        <v>0</v>
      </c>
      <c r="J31" s="39">
        <v>105</v>
      </c>
      <c r="K31" s="33">
        <f t="shared" si="1"/>
        <v>51</v>
      </c>
      <c r="L31" s="39">
        <v>156</v>
      </c>
      <c r="M31" s="39">
        <v>0</v>
      </c>
      <c r="N31" s="39">
        <v>93</v>
      </c>
      <c r="O31" s="33">
        <f t="shared" si="2"/>
        <v>41</v>
      </c>
      <c r="P31" s="39">
        <v>134</v>
      </c>
      <c r="Q31" s="39">
        <v>1</v>
      </c>
      <c r="R31" s="39">
        <v>83</v>
      </c>
      <c r="S31" s="33">
        <f t="shared" si="3"/>
        <v>36</v>
      </c>
      <c r="T31" s="39">
        <v>119</v>
      </c>
      <c r="U31" s="40">
        <v>0</v>
      </c>
      <c r="V31" s="3">
        <f t="shared" si="4"/>
        <v>367</v>
      </c>
      <c r="W31" s="2">
        <f t="shared" si="5"/>
        <v>178</v>
      </c>
      <c r="X31" s="2">
        <f t="shared" si="6"/>
        <v>1</v>
      </c>
      <c r="Y31" s="10">
        <f t="shared" si="7"/>
        <v>545</v>
      </c>
      <c r="Z31">
        <f t="shared" si="8"/>
        <v>28</v>
      </c>
    </row>
    <row r="32" spans="1:26" ht="18.75">
      <c r="A32" s="48" t="s">
        <v>99</v>
      </c>
      <c r="B32" s="49" t="s">
        <v>100</v>
      </c>
      <c r="C32" s="50">
        <v>33340</v>
      </c>
      <c r="D32" s="51" t="s">
        <v>140</v>
      </c>
      <c r="E32" s="25"/>
      <c r="F32" s="38">
        <v>111</v>
      </c>
      <c r="G32" s="33">
        <f t="shared" si="0"/>
        <v>27</v>
      </c>
      <c r="H32" s="39">
        <v>138</v>
      </c>
      <c r="I32" s="39">
        <v>1</v>
      </c>
      <c r="J32" s="39">
        <v>92</v>
      </c>
      <c r="K32" s="33">
        <f t="shared" si="1"/>
        <v>36</v>
      </c>
      <c r="L32" s="39">
        <v>128</v>
      </c>
      <c r="M32" s="39">
        <v>0</v>
      </c>
      <c r="N32" s="39">
        <v>92</v>
      </c>
      <c r="O32" s="33">
        <f t="shared" si="2"/>
        <v>71</v>
      </c>
      <c r="P32" s="39">
        <v>163</v>
      </c>
      <c r="Q32" s="39">
        <v>1</v>
      </c>
      <c r="R32" s="39">
        <v>87</v>
      </c>
      <c r="S32" s="33">
        <f t="shared" si="3"/>
        <v>45</v>
      </c>
      <c r="T32" s="39">
        <v>132</v>
      </c>
      <c r="U32" s="40">
        <v>0</v>
      </c>
      <c r="V32" s="3">
        <f t="shared" si="4"/>
        <v>382</v>
      </c>
      <c r="W32" s="2">
        <f t="shared" si="5"/>
        <v>179</v>
      </c>
      <c r="X32" s="2">
        <f t="shared" si="6"/>
        <v>2</v>
      </c>
      <c r="Y32" s="10">
        <f t="shared" si="7"/>
        <v>561</v>
      </c>
      <c r="Z32">
        <f t="shared" si="8"/>
        <v>23</v>
      </c>
    </row>
    <row r="33" spans="1:26" ht="18.75">
      <c r="A33" s="48" t="s">
        <v>101</v>
      </c>
      <c r="B33" s="49" t="s">
        <v>102</v>
      </c>
      <c r="C33" s="50">
        <v>33999</v>
      </c>
      <c r="D33" s="51" t="s">
        <v>127</v>
      </c>
      <c r="E33" s="25">
        <v>3000</v>
      </c>
      <c r="F33" s="38">
        <v>90</v>
      </c>
      <c r="G33" s="33">
        <f t="shared" si="0"/>
        <v>51</v>
      </c>
      <c r="H33" s="39">
        <v>141</v>
      </c>
      <c r="I33" s="39">
        <v>0</v>
      </c>
      <c r="J33" s="39">
        <v>107</v>
      </c>
      <c r="K33" s="33">
        <f t="shared" si="1"/>
        <v>71</v>
      </c>
      <c r="L33" s="39">
        <v>178</v>
      </c>
      <c r="M33" s="39">
        <v>0</v>
      </c>
      <c r="N33" s="39">
        <v>104</v>
      </c>
      <c r="O33" s="33">
        <f t="shared" si="2"/>
        <v>44</v>
      </c>
      <c r="P33" s="39">
        <v>148</v>
      </c>
      <c r="Q33" s="39">
        <v>0</v>
      </c>
      <c r="R33" s="39">
        <v>98</v>
      </c>
      <c r="S33" s="33">
        <f t="shared" si="3"/>
        <v>48</v>
      </c>
      <c r="T33" s="39">
        <v>146</v>
      </c>
      <c r="U33" s="40">
        <v>0</v>
      </c>
      <c r="V33" s="3">
        <f t="shared" si="4"/>
        <v>399</v>
      </c>
      <c r="W33" s="2">
        <f t="shared" si="5"/>
        <v>214</v>
      </c>
      <c r="X33" s="2">
        <f t="shared" si="6"/>
        <v>0</v>
      </c>
      <c r="Y33" s="10">
        <f t="shared" si="7"/>
        <v>613</v>
      </c>
      <c r="Z33">
        <f t="shared" si="8"/>
        <v>2</v>
      </c>
    </row>
    <row r="34" spans="1:26" ht="18.75">
      <c r="A34" s="48" t="s">
        <v>103</v>
      </c>
      <c r="B34" s="49" t="s">
        <v>100</v>
      </c>
      <c r="C34" s="50">
        <v>33019</v>
      </c>
      <c r="D34" s="51" t="s">
        <v>142</v>
      </c>
      <c r="E34" s="25">
        <v>3000</v>
      </c>
      <c r="F34" s="38">
        <v>105</v>
      </c>
      <c r="G34" s="33">
        <f t="shared" si="0"/>
        <v>44</v>
      </c>
      <c r="H34" s="39">
        <v>149</v>
      </c>
      <c r="I34" s="39">
        <v>1</v>
      </c>
      <c r="J34" s="39">
        <v>96</v>
      </c>
      <c r="K34" s="33">
        <f t="shared" si="1"/>
        <v>61</v>
      </c>
      <c r="L34" s="39">
        <v>157</v>
      </c>
      <c r="M34" s="39">
        <v>0</v>
      </c>
      <c r="N34" s="39">
        <v>106</v>
      </c>
      <c r="O34" s="33">
        <f t="shared" si="2"/>
        <v>42</v>
      </c>
      <c r="P34" s="39">
        <v>148</v>
      </c>
      <c r="Q34" s="39">
        <v>1</v>
      </c>
      <c r="R34" s="39">
        <v>88</v>
      </c>
      <c r="S34" s="33">
        <f t="shared" si="3"/>
        <v>60</v>
      </c>
      <c r="T34" s="39">
        <v>148</v>
      </c>
      <c r="U34" s="40">
        <v>1</v>
      </c>
      <c r="V34" s="3">
        <f t="shared" si="4"/>
        <v>395</v>
      </c>
      <c r="W34" s="2">
        <f t="shared" si="5"/>
        <v>207</v>
      </c>
      <c r="X34" s="2">
        <f t="shared" si="6"/>
        <v>3</v>
      </c>
      <c r="Y34" s="10">
        <f t="shared" si="7"/>
        <v>602</v>
      </c>
      <c r="Z34">
        <f t="shared" si="8"/>
        <v>5</v>
      </c>
    </row>
    <row r="35" spans="1:26" ht="18.75">
      <c r="A35" s="48" t="s">
        <v>104</v>
      </c>
      <c r="B35" s="49" t="s">
        <v>105</v>
      </c>
      <c r="C35" s="50">
        <v>32998</v>
      </c>
      <c r="D35" s="51">
        <v>2159</v>
      </c>
      <c r="E35" s="25">
        <v>3000</v>
      </c>
      <c r="F35" s="38">
        <v>94</v>
      </c>
      <c r="G35" s="33">
        <f t="shared" si="0"/>
        <v>79</v>
      </c>
      <c r="H35" s="39">
        <v>173</v>
      </c>
      <c r="I35" s="39">
        <v>0</v>
      </c>
      <c r="J35" s="39">
        <v>100</v>
      </c>
      <c r="K35" s="33">
        <f t="shared" si="1"/>
        <v>50</v>
      </c>
      <c r="L35" s="39">
        <v>150</v>
      </c>
      <c r="M35" s="39">
        <v>1</v>
      </c>
      <c r="N35" s="39">
        <v>86</v>
      </c>
      <c r="O35" s="33">
        <f t="shared" si="2"/>
        <v>63</v>
      </c>
      <c r="P35" s="39">
        <v>149</v>
      </c>
      <c r="Q35" s="39">
        <v>0</v>
      </c>
      <c r="R35" s="39">
        <v>105</v>
      </c>
      <c r="S35" s="33">
        <f t="shared" si="3"/>
        <v>60</v>
      </c>
      <c r="T35" s="39">
        <v>165</v>
      </c>
      <c r="U35" s="40">
        <v>0</v>
      </c>
      <c r="V35" s="3">
        <f t="shared" si="4"/>
        <v>385</v>
      </c>
      <c r="W35" s="2">
        <f t="shared" si="5"/>
        <v>252</v>
      </c>
      <c r="X35" s="2">
        <f t="shared" si="6"/>
        <v>1</v>
      </c>
      <c r="Y35" s="10">
        <f t="shared" si="7"/>
        <v>637</v>
      </c>
      <c r="Z35">
        <f t="shared" si="8"/>
        <v>1</v>
      </c>
    </row>
    <row r="36" spans="1:26" ht="18.75">
      <c r="A36" s="48" t="s">
        <v>106</v>
      </c>
      <c r="B36" s="49" t="s">
        <v>107</v>
      </c>
      <c r="C36" s="50">
        <v>32851</v>
      </c>
      <c r="D36" s="51">
        <v>2739</v>
      </c>
      <c r="E36" s="25">
        <v>3000</v>
      </c>
      <c r="F36" s="38">
        <v>88</v>
      </c>
      <c r="G36" s="33">
        <f t="shared" si="0"/>
        <v>49</v>
      </c>
      <c r="H36" s="39">
        <v>137</v>
      </c>
      <c r="I36" s="39">
        <v>0</v>
      </c>
      <c r="J36" s="39">
        <v>103</v>
      </c>
      <c r="K36" s="33">
        <f t="shared" si="1"/>
        <v>54</v>
      </c>
      <c r="L36" s="39">
        <v>157</v>
      </c>
      <c r="M36" s="39">
        <v>0</v>
      </c>
      <c r="N36" s="39">
        <v>83</v>
      </c>
      <c r="O36" s="33">
        <f t="shared" si="2"/>
        <v>34</v>
      </c>
      <c r="P36" s="39">
        <v>117</v>
      </c>
      <c r="Q36" s="39">
        <v>1</v>
      </c>
      <c r="R36" s="39">
        <v>98</v>
      </c>
      <c r="S36" s="33">
        <f t="shared" si="3"/>
        <v>36</v>
      </c>
      <c r="T36" s="39">
        <v>134</v>
      </c>
      <c r="U36" s="40">
        <v>0</v>
      </c>
      <c r="V36" s="3">
        <f t="shared" si="4"/>
        <v>372</v>
      </c>
      <c r="W36" s="2">
        <f t="shared" si="5"/>
        <v>173</v>
      </c>
      <c r="X36" s="2">
        <f t="shared" si="6"/>
        <v>1</v>
      </c>
      <c r="Y36" s="10">
        <f t="shared" si="7"/>
        <v>545</v>
      </c>
      <c r="Z36">
        <f t="shared" si="8"/>
        <v>28</v>
      </c>
    </row>
    <row r="37" spans="1:26" ht="18.75">
      <c r="A37" s="48" t="s">
        <v>108</v>
      </c>
      <c r="B37" s="49" t="s">
        <v>105</v>
      </c>
      <c r="C37" s="50">
        <v>34501</v>
      </c>
      <c r="D37" s="51">
        <v>4477</v>
      </c>
      <c r="E37" s="25">
        <v>3000</v>
      </c>
      <c r="F37" s="38">
        <v>95</v>
      </c>
      <c r="G37" s="33">
        <f t="shared" si="0"/>
        <v>59</v>
      </c>
      <c r="H37" s="39">
        <v>154</v>
      </c>
      <c r="I37" s="39">
        <v>1</v>
      </c>
      <c r="J37" s="39">
        <v>107</v>
      </c>
      <c r="K37" s="33">
        <f t="shared" si="1"/>
        <v>50</v>
      </c>
      <c r="L37" s="39">
        <v>157</v>
      </c>
      <c r="M37" s="39">
        <v>2</v>
      </c>
      <c r="N37" s="39">
        <v>103</v>
      </c>
      <c r="O37" s="33">
        <f t="shared" si="2"/>
        <v>53</v>
      </c>
      <c r="P37" s="39">
        <v>156</v>
      </c>
      <c r="Q37" s="39">
        <v>0</v>
      </c>
      <c r="R37" s="39">
        <v>86</v>
      </c>
      <c r="S37" s="33">
        <f t="shared" si="3"/>
        <v>42</v>
      </c>
      <c r="T37" s="39">
        <v>128</v>
      </c>
      <c r="U37" s="40">
        <v>1</v>
      </c>
      <c r="V37" s="3">
        <f t="shared" si="4"/>
        <v>391</v>
      </c>
      <c r="W37" s="2">
        <f t="shared" si="5"/>
        <v>204</v>
      </c>
      <c r="X37" s="2">
        <f t="shared" si="6"/>
        <v>4</v>
      </c>
      <c r="Y37" s="10">
        <f t="shared" si="7"/>
        <v>595</v>
      </c>
      <c r="Z37">
        <f t="shared" si="8"/>
        <v>7</v>
      </c>
    </row>
    <row r="38" spans="1:26" ht="19.5" thickBot="1">
      <c r="A38" s="52" t="s">
        <v>109</v>
      </c>
      <c r="B38" s="53" t="s">
        <v>100</v>
      </c>
      <c r="C38" s="129">
        <v>33012</v>
      </c>
      <c r="D38" s="54" t="s">
        <v>141</v>
      </c>
      <c r="E38" s="26"/>
      <c r="F38" s="41">
        <v>103</v>
      </c>
      <c r="G38" s="34">
        <f t="shared" si="0"/>
        <v>51</v>
      </c>
      <c r="H38" s="42">
        <v>154</v>
      </c>
      <c r="I38" s="42">
        <v>0</v>
      </c>
      <c r="J38" s="42">
        <v>106</v>
      </c>
      <c r="K38" s="34">
        <f t="shared" si="1"/>
        <v>52</v>
      </c>
      <c r="L38" s="42">
        <v>158</v>
      </c>
      <c r="M38" s="42">
        <v>0</v>
      </c>
      <c r="N38" s="42">
        <v>100</v>
      </c>
      <c r="O38" s="34">
        <f t="shared" si="2"/>
        <v>44</v>
      </c>
      <c r="P38" s="42">
        <v>144</v>
      </c>
      <c r="Q38" s="42">
        <v>0</v>
      </c>
      <c r="R38" s="42">
        <v>94</v>
      </c>
      <c r="S38" s="34">
        <f t="shared" si="3"/>
        <v>44</v>
      </c>
      <c r="T38" s="42">
        <v>138</v>
      </c>
      <c r="U38" s="43">
        <v>1</v>
      </c>
      <c r="V38" s="4">
        <f t="shared" si="4"/>
        <v>403</v>
      </c>
      <c r="W38" s="5">
        <f t="shared" si="5"/>
        <v>191</v>
      </c>
      <c r="X38" s="5">
        <f t="shared" si="6"/>
        <v>1</v>
      </c>
      <c r="Y38" s="11">
        <f t="shared" si="7"/>
        <v>594</v>
      </c>
      <c r="Z38">
        <f t="shared" si="8"/>
        <v>9</v>
      </c>
    </row>
  </sheetData>
  <sheetProtection sheet="1" sort="0"/>
  <mergeCells count="3">
    <mergeCell ref="F1:U1"/>
    <mergeCell ref="V1:Y1"/>
    <mergeCell ref="A1:D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G43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9.140625" style="1" customWidth="1"/>
    <col min="2" max="2" width="28.28125" style="0" customWidth="1"/>
    <col min="3" max="3" width="20.57421875" style="0" customWidth="1"/>
    <col min="6" max="6" width="6.8515625" style="0" customWidth="1"/>
    <col min="7" max="7" width="11.421875" style="0" customWidth="1"/>
  </cols>
  <sheetData>
    <row r="1" spans="1:7" ht="18.75">
      <c r="A1" s="201" t="s">
        <v>51</v>
      </c>
      <c r="B1" s="201"/>
      <c r="C1" s="201"/>
      <c r="D1" s="201"/>
      <c r="E1" s="201"/>
      <c r="F1" s="201"/>
      <c r="G1" s="201"/>
    </row>
    <row r="2" spans="1:7" ht="18.75">
      <c r="A2" s="201" t="s">
        <v>38</v>
      </c>
      <c r="B2" s="201"/>
      <c r="C2" s="201"/>
      <c r="D2" s="201"/>
      <c r="E2" s="201"/>
      <c r="F2" s="201"/>
      <c r="G2" s="201"/>
    </row>
    <row r="3" ht="15.75" thickBot="1"/>
    <row r="4" spans="1:7" ht="15.75" thickBot="1">
      <c r="A4" s="15" t="s">
        <v>10</v>
      </c>
      <c r="B4" s="7" t="s">
        <v>0</v>
      </c>
      <c r="C4" s="7" t="s">
        <v>1</v>
      </c>
      <c r="D4" s="16" t="s">
        <v>4</v>
      </c>
      <c r="E4" s="16" t="s">
        <v>11</v>
      </c>
      <c r="F4" s="16" t="s">
        <v>5</v>
      </c>
      <c r="G4" s="17" t="s">
        <v>7</v>
      </c>
    </row>
    <row r="5" spans="1:7" ht="18.75">
      <c r="A5" s="130" t="s">
        <v>12</v>
      </c>
      <c r="B5" s="131" t="str">
        <f>Beírás!A35</f>
        <v>Ander Tamás</v>
      </c>
      <c r="C5" s="131" t="str">
        <f>Beírás!B35</f>
        <v>Kazincbarcikai VTSE</v>
      </c>
      <c r="D5" s="131">
        <f>Beírás!V35</f>
        <v>385</v>
      </c>
      <c r="E5" s="131">
        <f>Beírás!W35</f>
        <v>252</v>
      </c>
      <c r="F5" s="131">
        <f>Beírás!X35</f>
        <v>1</v>
      </c>
      <c r="G5" s="132">
        <f>Beírás!Y35</f>
        <v>637</v>
      </c>
    </row>
    <row r="6" spans="1:7" ht="18.75">
      <c r="A6" s="133" t="s">
        <v>13</v>
      </c>
      <c r="B6" s="134" t="str">
        <f>Beírás!A33</f>
        <v>Karácsony Tamás</v>
      </c>
      <c r="C6" s="134" t="str">
        <f>Beírás!B33</f>
        <v>Oroszlányi SZE</v>
      </c>
      <c r="D6" s="134">
        <f>Beírás!V33</f>
        <v>399</v>
      </c>
      <c r="E6" s="134">
        <f>Beírás!W33</f>
        <v>214</v>
      </c>
      <c r="F6" s="134">
        <f>Beírás!X33</f>
        <v>0</v>
      </c>
      <c r="G6" s="135">
        <f>Beírás!Y33</f>
        <v>613</v>
      </c>
    </row>
    <row r="7" spans="1:7" ht="18.75">
      <c r="A7" s="133" t="s">
        <v>14</v>
      </c>
      <c r="B7" s="134" t="str">
        <f>Beírás!A10</f>
        <v>Babos Tamás</v>
      </c>
      <c r="C7" s="134" t="str">
        <f>Beírás!B10</f>
        <v>Győr-Szol TC</v>
      </c>
      <c r="D7" s="134">
        <f>Beírás!V10</f>
        <v>394</v>
      </c>
      <c r="E7" s="134">
        <f>Beírás!W10</f>
        <v>216</v>
      </c>
      <c r="F7" s="134">
        <f>Beírás!X10</f>
        <v>2</v>
      </c>
      <c r="G7" s="135">
        <f>Beírás!Y10</f>
        <v>610</v>
      </c>
    </row>
    <row r="8" spans="1:7" ht="18.75">
      <c r="A8" s="133" t="s">
        <v>15</v>
      </c>
      <c r="B8" s="134" t="str">
        <f>Beírás!A5</f>
        <v>Nákits Dániel</v>
      </c>
      <c r="C8" s="134" t="str">
        <f>Beírás!B5</f>
        <v>FTC</v>
      </c>
      <c r="D8" s="134">
        <f>Beírás!V5</f>
        <v>392</v>
      </c>
      <c r="E8" s="134">
        <f>Beírás!W5</f>
        <v>217</v>
      </c>
      <c r="F8" s="134">
        <f>Beírás!X5</f>
        <v>1</v>
      </c>
      <c r="G8" s="135">
        <f>Beírás!Y5</f>
        <v>609</v>
      </c>
    </row>
    <row r="9" spans="1:7" ht="18.75">
      <c r="A9" s="133" t="s">
        <v>16</v>
      </c>
      <c r="B9" s="134" t="str">
        <f>Beírás!A34</f>
        <v>Vörös Milán</v>
      </c>
      <c r="C9" s="134" t="str">
        <f>Beírás!B34</f>
        <v>Répcelaki SE</v>
      </c>
      <c r="D9" s="134">
        <f>Beírás!V34</f>
        <v>395</v>
      </c>
      <c r="E9" s="134">
        <f>Beírás!W34</f>
        <v>207</v>
      </c>
      <c r="F9" s="134">
        <f>Beírás!X34</f>
        <v>3</v>
      </c>
      <c r="G9" s="135">
        <f>Beírás!Y34</f>
        <v>602</v>
      </c>
    </row>
    <row r="10" spans="1:7" ht="18.75">
      <c r="A10" s="133" t="s">
        <v>17</v>
      </c>
      <c r="B10" s="134" t="str">
        <f>Beírás!A7</f>
        <v>Bíró Patrik</v>
      </c>
      <c r="C10" s="134" t="str">
        <f>Beírás!B7</f>
        <v>FTC</v>
      </c>
      <c r="D10" s="134">
        <f>Beírás!V7</f>
        <v>379</v>
      </c>
      <c r="E10" s="134">
        <f>Beírás!W7</f>
        <v>219</v>
      </c>
      <c r="F10" s="134">
        <f>Beírás!X7</f>
        <v>0</v>
      </c>
      <c r="G10" s="135">
        <f>Beírás!Y7</f>
        <v>598</v>
      </c>
    </row>
    <row r="11" spans="1:7" ht="18.75">
      <c r="A11" s="133" t="s">
        <v>18</v>
      </c>
      <c r="B11" s="134" t="str">
        <f>Beírás!A24</f>
        <v>Vajda Ádám</v>
      </c>
      <c r="C11" s="134" t="str">
        <f>Beírás!B24</f>
        <v>BKV Előre SC</v>
      </c>
      <c r="D11" s="134">
        <f>Beírás!V24</f>
        <v>369</v>
      </c>
      <c r="E11" s="134">
        <f>Beírás!W24</f>
        <v>226</v>
      </c>
      <c r="F11" s="134">
        <f>Beírás!X24</f>
        <v>5</v>
      </c>
      <c r="G11" s="135">
        <f>Beírás!Y24</f>
        <v>595</v>
      </c>
    </row>
    <row r="12" spans="1:7" ht="18.75">
      <c r="A12" s="133" t="s">
        <v>19</v>
      </c>
      <c r="B12" s="134" t="str">
        <f>Beírás!A37</f>
        <v>Csinyi Gábor</v>
      </c>
      <c r="C12" s="134" t="str">
        <f>Beírás!B37</f>
        <v>Kazincbarcikai VTSE</v>
      </c>
      <c r="D12" s="134">
        <f>Beírás!V37</f>
        <v>391</v>
      </c>
      <c r="E12" s="134">
        <f>Beírás!W37</f>
        <v>204</v>
      </c>
      <c r="F12" s="134">
        <f>Beírás!X37</f>
        <v>4</v>
      </c>
      <c r="G12" s="135">
        <f>Beírás!Y37</f>
        <v>595</v>
      </c>
    </row>
    <row r="13" spans="1:7" ht="18.75">
      <c r="A13" s="133" t="s">
        <v>20</v>
      </c>
      <c r="B13" s="134" t="str">
        <f>Beírás!A8</f>
        <v>Kiss Norbert</v>
      </c>
      <c r="C13" s="134" t="str">
        <f>Beírás!B8</f>
        <v>Győr-Szol TC</v>
      </c>
      <c r="D13" s="134">
        <f>Beírás!V8</f>
        <v>383</v>
      </c>
      <c r="E13" s="134">
        <f>Beírás!W8</f>
        <v>211</v>
      </c>
      <c r="F13" s="134">
        <f>Beírás!X8</f>
        <v>1</v>
      </c>
      <c r="G13" s="135">
        <f>Beírás!Y8</f>
        <v>594</v>
      </c>
    </row>
    <row r="14" spans="1:7" ht="18.75">
      <c r="A14" s="133" t="s">
        <v>21</v>
      </c>
      <c r="B14" s="134" t="str">
        <f>Beírás!A38</f>
        <v>Ritter Tamás</v>
      </c>
      <c r="C14" s="134" t="str">
        <f>Beírás!B38</f>
        <v>Répcelaki SE</v>
      </c>
      <c r="D14" s="134">
        <f>Beírás!V38</f>
        <v>403</v>
      </c>
      <c r="E14" s="134">
        <f>Beírás!W38</f>
        <v>191</v>
      </c>
      <c r="F14" s="134">
        <f>Beírás!X38</f>
        <v>1</v>
      </c>
      <c r="G14" s="135">
        <f>Beírás!Y38</f>
        <v>594</v>
      </c>
    </row>
    <row r="15" spans="1:7" ht="18.75">
      <c r="A15" s="133" t="s">
        <v>22</v>
      </c>
      <c r="B15" s="134" t="str">
        <f>Beírás!A23</f>
        <v>Pintér Károly</v>
      </c>
      <c r="C15" s="134" t="str">
        <f>Beírás!B23</f>
        <v>ZTK-FMVas</v>
      </c>
      <c r="D15" s="134">
        <f>Beírás!V23</f>
        <v>385</v>
      </c>
      <c r="E15" s="134">
        <f>Beírás!W23</f>
        <v>203</v>
      </c>
      <c r="F15" s="134">
        <f>Beírás!X23</f>
        <v>1</v>
      </c>
      <c r="G15" s="135">
        <f>Beírás!Y23</f>
        <v>588</v>
      </c>
    </row>
    <row r="16" spans="1:7" ht="18.75">
      <c r="A16" s="133" t="s">
        <v>23</v>
      </c>
      <c r="B16" s="134" t="str">
        <f>Beírás!A3</f>
        <v>Szabó Norbert</v>
      </c>
      <c r="C16" s="134" t="str">
        <f>Beírás!B3</f>
        <v>FTC</v>
      </c>
      <c r="D16" s="134">
        <f>Beírás!V3</f>
        <v>387</v>
      </c>
      <c r="E16" s="134">
        <f>Beírás!W3</f>
        <v>200</v>
      </c>
      <c r="F16" s="134">
        <f>Beírás!X3</f>
        <v>0</v>
      </c>
      <c r="G16" s="135">
        <f>Beírás!Y3</f>
        <v>587</v>
      </c>
    </row>
    <row r="17" spans="1:7" ht="18.75">
      <c r="A17" s="133" t="s">
        <v>24</v>
      </c>
      <c r="B17" s="134" t="str">
        <f>Beírás!A20</f>
        <v>Tóth Áron</v>
      </c>
      <c r="C17" s="134" t="str">
        <f>Beírás!B20</f>
        <v>BKV Előre SC</v>
      </c>
      <c r="D17" s="134">
        <f>Beírás!V20</f>
        <v>364</v>
      </c>
      <c r="E17" s="134">
        <f>Beírás!W20</f>
        <v>222</v>
      </c>
      <c r="F17" s="134">
        <f>Beírás!X20</f>
        <v>1</v>
      </c>
      <c r="G17" s="135">
        <f>Beírás!Y20</f>
        <v>586</v>
      </c>
    </row>
    <row r="18" spans="1:7" ht="18.75">
      <c r="A18" s="133" t="s">
        <v>25</v>
      </c>
      <c r="B18" s="134" t="str">
        <f>Beírás!A19</f>
        <v>Ambrus Gergő</v>
      </c>
      <c r="C18" s="134" t="str">
        <f>Beírás!B19</f>
        <v>Soproni Sörgurítók SE</v>
      </c>
      <c r="D18" s="134">
        <f>Beírás!V19</f>
        <v>380</v>
      </c>
      <c r="E18" s="134">
        <f>Beírás!W19</f>
        <v>202</v>
      </c>
      <c r="F18" s="134">
        <f>Beírás!X19</f>
        <v>3</v>
      </c>
      <c r="G18" s="135">
        <f>Beírás!Y19</f>
        <v>582</v>
      </c>
    </row>
    <row r="19" spans="1:7" ht="18.75">
      <c r="A19" s="133" t="s">
        <v>26</v>
      </c>
      <c r="B19" s="134" t="str">
        <f>Beírás!A26</f>
        <v>Tóth Norbert</v>
      </c>
      <c r="C19" s="134" t="str">
        <f>Beírás!B26</f>
        <v>Budapesti Erőmű SE</v>
      </c>
      <c r="D19" s="134">
        <f>Beírás!V26</f>
        <v>367</v>
      </c>
      <c r="E19" s="134">
        <f>Beírás!W26</f>
        <v>214</v>
      </c>
      <c r="F19" s="134">
        <f>Beírás!X26</f>
        <v>1</v>
      </c>
      <c r="G19" s="135">
        <f>Beírás!Y26</f>
        <v>581</v>
      </c>
    </row>
    <row r="20" spans="1:7" ht="19.5" thickBot="1">
      <c r="A20" s="136" t="s">
        <v>27</v>
      </c>
      <c r="B20" s="137" t="str">
        <f>Beírás!A14</f>
        <v>Rapatyi Richárd</v>
      </c>
      <c r="C20" s="137" t="str">
        <f>Beírás!B14</f>
        <v>Közutasok KTK</v>
      </c>
      <c r="D20" s="137">
        <f>Beírás!V14</f>
        <v>374</v>
      </c>
      <c r="E20" s="137">
        <f>Beírás!W14</f>
        <v>205</v>
      </c>
      <c r="F20" s="137">
        <f>Beírás!X14</f>
        <v>2</v>
      </c>
      <c r="G20" s="138">
        <f>Beírás!Y14</f>
        <v>579</v>
      </c>
    </row>
    <row r="21" spans="1:7" ht="18.75">
      <c r="A21" s="28" t="s">
        <v>28</v>
      </c>
      <c r="B21" s="13" t="str">
        <f>Beírás!A22</f>
        <v>Balog Péter</v>
      </c>
      <c r="C21" s="13" t="str">
        <f>Beírás!B22</f>
        <v>BKV Előre SC</v>
      </c>
      <c r="D21" s="13">
        <f>Beírás!V22</f>
        <v>377</v>
      </c>
      <c r="E21" s="13">
        <f>Beírás!W22</f>
        <v>201</v>
      </c>
      <c r="F21" s="13">
        <f>Beírás!X22</f>
        <v>1</v>
      </c>
      <c r="G21" s="9">
        <f>Beírás!Y22</f>
        <v>578</v>
      </c>
    </row>
    <row r="22" spans="1:7" ht="18.75">
      <c r="A22" s="19" t="s">
        <v>29</v>
      </c>
      <c r="B22" s="18" t="str">
        <f>Beírás!A27</f>
        <v>Molnár Pál</v>
      </c>
      <c r="C22" s="18" t="str">
        <f>Beírás!B27</f>
        <v>Vasasszonyfa SE</v>
      </c>
      <c r="D22" s="18">
        <f>Beírás!V27</f>
        <v>352</v>
      </c>
      <c r="E22" s="18">
        <f>Beírás!W27</f>
        <v>221</v>
      </c>
      <c r="F22" s="18">
        <f>Beírás!X27</f>
        <v>1</v>
      </c>
      <c r="G22" s="10">
        <f>Beírás!Y27</f>
        <v>573</v>
      </c>
    </row>
    <row r="23" spans="1:7" ht="18.75">
      <c r="A23" s="19" t="s">
        <v>30</v>
      </c>
      <c r="B23" s="55" t="str">
        <f>Beírás!A6</f>
        <v>Rácz Róbert</v>
      </c>
      <c r="C23" s="55" t="str">
        <f>Beírás!B6</f>
        <v>Szegvári TSE</v>
      </c>
      <c r="D23" s="55">
        <f>Beírás!V6</f>
        <v>376</v>
      </c>
      <c r="E23" s="55">
        <f>Beírás!W6</f>
        <v>197</v>
      </c>
      <c r="F23" s="55">
        <f>Beírás!X6</f>
        <v>6</v>
      </c>
      <c r="G23" s="56">
        <f>Beírás!Y6</f>
        <v>573</v>
      </c>
    </row>
    <row r="24" spans="1:7" ht="18.75">
      <c r="A24" s="19" t="s">
        <v>31</v>
      </c>
      <c r="B24" s="18" t="str">
        <f>Beírás!A25</f>
        <v>Korcsmáros Bence</v>
      </c>
      <c r="C24" s="18" t="str">
        <f>Beírás!B25</f>
        <v>ZTK-FMVas</v>
      </c>
      <c r="D24" s="18">
        <f>Beírás!V25</f>
        <v>389</v>
      </c>
      <c r="E24" s="18">
        <f>Beírás!W25</f>
        <v>183</v>
      </c>
      <c r="F24" s="18">
        <f>Beírás!X25</f>
        <v>6</v>
      </c>
      <c r="G24" s="10">
        <f>Beírás!Y25</f>
        <v>572</v>
      </c>
    </row>
    <row r="25" spans="1:7" ht="18.75">
      <c r="A25" s="19" t="s">
        <v>32</v>
      </c>
      <c r="B25" s="18" t="str">
        <f>Beírás!A21</f>
        <v>Bakhi Gábor</v>
      </c>
      <c r="C25" s="18" t="str">
        <f>Beírás!B21</f>
        <v>Tiszakécske</v>
      </c>
      <c r="D25" s="18">
        <f>Beírás!V21</f>
        <v>389</v>
      </c>
      <c r="E25" s="18">
        <f>Beírás!W21</f>
        <v>177</v>
      </c>
      <c r="F25" s="18">
        <f>Beírás!X21</f>
        <v>4</v>
      </c>
      <c r="G25" s="10">
        <f>Beírás!Y21</f>
        <v>566</v>
      </c>
    </row>
    <row r="26" spans="1:7" ht="18.75">
      <c r="A26" s="19" t="s">
        <v>33</v>
      </c>
      <c r="B26" s="55" t="str">
        <f>Beírás!A12</f>
        <v>Szegedi Szilveszter</v>
      </c>
      <c r="C26" s="55" t="str">
        <f>Beírás!B12</f>
        <v>Kőszegi SK</v>
      </c>
      <c r="D26" s="55">
        <f>Beírás!V12</f>
        <v>384</v>
      </c>
      <c r="E26" s="55">
        <f>Beírás!W12</f>
        <v>180</v>
      </c>
      <c r="F26" s="55">
        <f>Beírás!X12</f>
        <v>6</v>
      </c>
      <c r="G26" s="56">
        <f>Beírás!Y12</f>
        <v>564</v>
      </c>
    </row>
    <row r="27" spans="1:7" ht="18.75">
      <c r="A27" s="19" t="s">
        <v>34</v>
      </c>
      <c r="B27" s="18" t="str">
        <f>Beírás!A32</f>
        <v>Móricz Zoltán</v>
      </c>
      <c r="C27" s="18" t="str">
        <f>Beírás!B32</f>
        <v>Répcelaki SE</v>
      </c>
      <c r="D27" s="18">
        <f>Beírás!V32</f>
        <v>382</v>
      </c>
      <c r="E27" s="18">
        <f>Beírás!W32</f>
        <v>179</v>
      </c>
      <c r="F27" s="18">
        <f>Beírás!X32</f>
        <v>2</v>
      </c>
      <c r="G27" s="10">
        <f>Beírás!Y32</f>
        <v>561</v>
      </c>
    </row>
    <row r="28" spans="1:7" ht="18.75">
      <c r="A28" s="19" t="s">
        <v>35</v>
      </c>
      <c r="B28" s="55" t="str">
        <f>Beírás!A13</f>
        <v>Bíró László</v>
      </c>
      <c r="C28" s="55" t="str">
        <f>Beírás!B13</f>
        <v>Péti MTE</v>
      </c>
      <c r="D28" s="55">
        <f>Beírás!V13</f>
        <v>381</v>
      </c>
      <c r="E28" s="55">
        <f>Beírás!W13</f>
        <v>178</v>
      </c>
      <c r="F28" s="55">
        <f>Beírás!X13</f>
        <v>2</v>
      </c>
      <c r="G28" s="56">
        <f>Beírás!Y13</f>
        <v>559</v>
      </c>
    </row>
    <row r="29" spans="1:7" ht="18.75">
      <c r="A29" s="19" t="s">
        <v>39</v>
      </c>
      <c r="B29" s="55" t="str">
        <f>Beírás!A17</f>
        <v>Pukler Norbert</v>
      </c>
      <c r="C29" s="55" t="str">
        <f>Beírás!B17</f>
        <v>Soproni Turris SE</v>
      </c>
      <c r="D29" s="55">
        <f>Beírás!V17</f>
        <v>353</v>
      </c>
      <c r="E29" s="55">
        <f>Beírás!W17</f>
        <v>202</v>
      </c>
      <c r="F29" s="55">
        <f>Beírás!X17</f>
        <v>7</v>
      </c>
      <c r="G29" s="56">
        <f>Beírás!Y17</f>
        <v>555</v>
      </c>
    </row>
    <row r="30" spans="1:7" ht="18.75">
      <c r="A30" s="19" t="s">
        <v>40</v>
      </c>
      <c r="B30" s="55" t="str">
        <f>Beírás!A9</f>
        <v>Tóth Ádám</v>
      </c>
      <c r="C30" s="55" t="str">
        <f>Beírás!B9</f>
        <v>FTC</v>
      </c>
      <c r="D30" s="55">
        <f>Beírás!V9</f>
        <v>381</v>
      </c>
      <c r="E30" s="55">
        <f>Beírás!W9</f>
        <v>173</v>
      </c>
      <c r="F30" s="55">
        <f>Beírás!X9</f>
        <v>6</v>
      </c>
      <c r="G30" s="56">
        <f>Beírás!Y9</f>
        <v>554</v>
      </c>
    </row>
    <row r="31" spans="1:7" ht="18.75">
      <c r="A31" s="19" t="s">
        <v>41</v>
      </c>
      <c r="B31" s="55" t="str">
        <f>Beírás!A4</f>
        <v>Gulyás Tamás</v>
      </c>
      <c r="C31" s="55" t="str">
        <f>Beírás!B4</f>
        <v>Szentesi TKSE</v>
      </c>
      <c r="D31" s="55">
        <f>Beírás!V4</f>
        <v>383</v>
      </c>
      <c r="E31" s="55">
        <f>Beírás!W4</f>
        <v>163</v>
      </c>
      <c r="F31" s="55">
        <f>Beírás!X4</f>
        <v>7</v>
      </c>
      <c r="G31" s="56">
        <f>Beírás!Y4</f>
        <v>546</v>
      </c>
    </row>
    <row r="32" spans="1:7" ht="18.75">
      <c r="A32" s="19" t="s">
        <v>42</v>
      </c>
      <c r="B32" s="18" t="str">
        <f>Beírás!A31</f>
        <v>Bánhegyi János</v>
      </c>
      <c r="C32" s="18" t="str">
        <f>Beírás!B31</f>
        <v>Nagykanizsa Teke SE</v>
      </c>
      <c r="D32" s="18">
        <f>Beírás!V31</f>
        <v>367</v>
      </c>
      <c r="E32" s="18">
        <f>Beírás!W31</f>
        <v>178</v>
      </c>
      <c r="F32" s="18">
        <f>Beírás!X31</f>
        <v>1</v>
      </c>
      <c r="G32" s="10">
        <f>Beírás!Y31</f>
        <v>545</v>
      </c>
    </row>
    <row r="33" spans="1:7" ht="18.75">
      <c r="A33" s="19" t="s">
        <v>43</v>
      </c>
      <c r="B33" s="18" t="str">
        <f>Beírás!A36</f>
        <v>Miklós József</v>
      </c>
      <c r="C33" s="18" t="str">
        <f>Beírás!B36</f>
        <v>Szolnoki MÁV SE</v>
      </c>
      <c r="D33" s="18">
        <f>Beírás!V36</f>
        <v>372</v>
      </c>
      <c r="E33" s="18">
        <f>Beírás!W36</f>
        <v>173</v>
      </c>
      <c r="F33" s="18">
        <f>Beírás!X36</f>
        <v>1</v>
      </c>
      <c r="G33" s="10">
        <f>Beírás!Y36</f>
        <v>545</v>
      </c>
    </row>
    <row r="34" spans="1:7" ht="18.75">
      <c r="A34" s="19" t="s">
        <v>44</v>
      </c>
      <c r="B34" s="55" t="str">
        <f>Beírás!A15</f>
        <v>Zsíros Olivér</v>
      </c>
      <c r="C34" s="55" t="str">
        <f>Beírás!B15</f>
        <v>Egri Nyomda SE</v>
      </c>
      <c r="D34" s="55">
        <f>Beírás!V15</f>
        <v>337</v>
      </c>
      <c r="E34" s="55">
        <f>Beírás!W15</f>
        <v>206</v>
      </c>
      <c r="F34" s="55">
        <f>Beírás!X15</f>
        <v>3</v>
      </c>
      <c r="G34" s="56">
        <f>Beírás!Y15</f>
        <v>543</v>
      </c>
    </row>
    <row r="35" spans="1:7" ht="18.75">
      <c r="A35" s="19" t="s">
        <v>45</v>
      </c>
      <c r="B35" s="55" t="str">
        <f>Beírás!A16</f>
        <v>Straszner Krisztián</v>
      </c>
      <c r="C35" s="55" t="str">
        <f>Beírás!B16</f>
        <v>Soproni Sörgurítók SE</v>
      </c>
      <c r="D35" s="55">
        <f>Beírás!V16</f>
        <v>359</v>
      </c>
      <c r="E35" s="55">
        <f>Beírás!W16</f>
        <v>183</v>
      </c>
      <c r="F35" s="55">
        <f>Beírás!X16</f>
        <v>7</v>
      </c>
      <c r="G35" s="56">
        <f>Beírás!Y16</f>
        <v>542</v>
      </c>
    </row>
    <row r="36" spans="1:7" ht="18.75">
      <c r="A36" s="19" t="s">
        <v>46</v>
      </c>
      <c r="B36" s="55" t="str">
        <f>Beírás!A11</f>
        <v>Poroszlai Gergő</v>
      </c>
      <c r="C36" s="55" t="str">
        <f>Beírás!B11</f>
        <v>Köfém SC</v>
      </c>
      <c r="D36" s="55">
        <f>Beírás!V11</f>
        <v>360</v>
      </c>
      <c r="E36" s="55">
        <f>Beírás!W11</f>
        <v>175</v>
      </c>
      <c r="F36" s="55">
        <f>Beírás!X11</f>
        <v>3</v>
      </c>
      <c r="G36" s="56">
        <f>Beírás!Y11</f>
        <v>535</v>
      </c>
    </row>
    <row r="37" spans="1:7" ht="18.75">
      <c r="A37" s="19" t="s">
        <v>47</v>
      </c>
      <c r="B37" s="18" t="str">
        <f>Beírás!A29</f>
        <v>Horváth Péter</v>
      </c>
      <c r="C37" s="18" t="str">
        <f>Beírás!B29</f>
        <v>Vasasszonyfa SE</v>
      </c>
      <c r="D37" s="18">
        <f>Beírás!V29</f>
        <v>360</v>
      </c>
      <c r="E37" s="18">
        <f>Beírás!W29</f>
        <v>166</v>
      </c>
      <c r="F37" s="18">
        <f>Beírás!X29</f>
        <v>5</v>
      </c>
      <c r="G37" s="10">
        <f>Beírás!Y29</f>
        <v>526</v>
      </c>
    </row>
    <row r="38" spans="1:7" ht="18.75">
      <c r="A38" s="19" t="s">
        <v>48</v>
      </c>
      <c r="B38" s="18" t="str">
        <f>Beírás!A30</f>
        <v>Hetei Arnold</v>
      </c>
      <c r="C38" s="18" t="str">
        <f>Beírás!B30</f>
        <v>Bátonyterenye TK</v>
      </c>
      <c r="D38" s="18">
        <f>Beírás!V30</f>
        <v>366</v>
      </c>
      <c r="E38" s="18">
        <f>Beírás!W30</f>
        <v>158</v>
      </c>
      <c r="F38" s="18">
        <f>Beírás!X30</f>
        <v>0</v>
      </c>
      <c r="G38" s="10">
        <f>Beírás!Y30</f>
        <v>524</v>
      </c>
    </row>
    <row r="39" spans="1:7" ht="18.75">
      <c r="A39" s="19" t="s">
        <v>49</v>
      </c>
      <c r="B39" s="18" t="str">
        <f>Beírás!A28</f>
        <v>Rozmán Szabolcs</v>
      </c>
      <c r="C39" s="18" t="str">
        <f>Beírás!B28</f>
        <v>Sárvári Kinizsi Kékgolyó</v>
      </c>
      <c r="D39" s="18">
        <f>Beírás!V28</f>
        <v>343</v>
      </c>
      <c r="E39" s="18">
        <f>Beírás!W28</f>
        <v>156</v>
      </c>
      <c r="F39" s="18">
        <f>Beírás!X28</f>
        <v>5</v>
      </c>
      <c r="G39" s="10">
        <f>Beírás!Y28</f>
        <v>499</v>
      </c>
    </row>
    <row r="40" spans="1:7" ht="19.5" thickBot="1">
      <c r="A40" s="20" t="s">
        <v>50</v>
      </c>
      <c r="B40" s="57" t="str">
        <f>Beírás!A18</f>
        <v>Ambrózi Attila</v>
      </c>
      <c r="C40" s="57" t="str">
        <f>Beírás!B18</f>
        <v>Bátonyterenye TK</v>
      </c>
      <c r="D40" s="57">
        <f>Beírás!V18</f>
        <v>346</v>
      </c>
      <c r="E40" s="57">
        <f>Beírás!W18</f>
        <v>149</v>
      </c>
      <c r="F40" s="57">
        <f>Beírás!X18</f>
        <v>12</v>
      </c>
      <c r="G40" s="58">
        <f>Beírás!Y18</f>
        <v>495</v>
      </c>
    </row>
    <row r="43" spans="1:2" ht="15">
      <c r="A43" s="29" t="s">
        <v>144</v>
      </c>
      <c r="B43" s="29"/>
    </row>
  </sheetData>
  <sheetProtection sheet="1" sort="0"/>
  <mergeCells count="2">
    <mergeCell ref="A1:G1"/>
    <mergeCell ref="A2:G2"/>
  </mergeCells>
  <printOptions horizontalCentered="1"/>
  <pageMargins left="0.37" right="0.27" top="0.47" bottom="0.54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5"/>
  <dimension ref="A1:S24"/>
  <sheetViews>
    <sheetView zoomScalePageLayoutView="0" workbookViewId="0" topLeftCell="B1">
      <selection activeCell="L4" sqref="L4:N4"/>
    </sheetView>
  </sheetViews>
  <sheetFormatPr defaultColWidth="9.140625" defaultRowHeight="15"/>
  <cols>
    <col min="1" max="1" width="5.7109375" style="1" customWidth="1"/>
    <col min="2" max="2" width="9.140625" style="1" customWidth="1"/>
    <col min="3" max="3" width="7.7109375" style="1" customWidth="1"/>
    <col min="4" max="4" width="9.57421875" style="1" bestFit="1" customWidth="1"/>
    <col min="5" max="5" width="2.140625" style="126" customWidth="1"/>
    <col min="6" max="6" width="9.57421875" style="0" customWidth="1"/>
    <col min="7" max="7" width="7.7109375" style="0" customWidth="1"/>
    <col min="9" max="9" width="5.7109375" style="1" customWidth="1"/>
    <col min="11" max="11" width="5.7109375" style="0" customWidth="1"/>
    <col min="13" max="13" width="7.7109375" style="0" customWidth="1"/>
    <col min="15" max="15" width="2.140625" style="0" customWidth="1"/>
    <col min="17" max="17" width="7.7109375" style="0" customWidth="1"/>
    <col min="19" max="19" width="5.7109375" style="0" customWidth="1"/>
  </cols>
  <sheetData>
    <row r="1" spans="1:19" ht="20.25">
      <c r="A1" s="165"/>
      <c r="B1" s="212" t="s">
        <v>158</v>
      </c>
      <c r="C1" s="212"/>
      <c r="D1" s="212"/>
      <c r="E1" s="212"/>
      <c r="F1" s="212"/>
      <c r="G1" s="212"/>
      <c r="H1" s="212"/>
      <c r="K1" s="165"/>
      <c r="L1" s="212" t="s">
        <v>158</v>
      </c>
      <c r="M1" s="212"/>
      <c r="N1" s="212"/>
      <c r="O1" s="212"/>
      <c r="P1" s="212"/>
      <c r="Q1" s="212"/>
      <c r="R1" s="212"/>
      <c r="S1" s="1"/>
    </row>
    <row r="2" spans="11:19" ht="15.75" thickBot="1">
      <c r="K2" s="1"/>
      <c r="L2" s="1"/>
      <c r="M2" s="1"/>
      <c r="N2" s="1"/>
      <c r="O2" s="126"/>
      <c r="S2" s="1"/>
    </row>
    <row r="3" spans="1:19" ht="15">
      <c r="A3" s="166" t="s">
        <v>159</v>
      </c>
      <c r="B3" s="209" t="str">
        <f>'Sprint beírás'!F39</f>
        <v>Csinyi Gábor</v>
      </c>
      <c r="C3" s="210"/>
      <c r="D3" s="211"/>
      <c r="E3" s="170"/>
      <c r="F3" s="209" t="str">
        <f>'Sprint beírás'!F40</f>
        <v>Bíró Patrik</v>
      </c>
      <c r="G3" s="210"/>
      <c r="H3" s="211"/>
      <c r="I3" s="139"/>
      <c r="K3" s="166" t="s">
        <v>159</v>
      </c>
      <c r="L3" s="209" t="str">
        <f>'Sprint beírás'!F42</f>
        <v>Babos Tamás</v>
      </c>
      <c r="M3" s="210"/>
      <c r="N3" s="211"/>
      <c r="O3" s="170"/>
      <c r="P3" s="209" t="str">
        <f>'Sprint beírás'!F43</f>
        <v>Tóth Norbert</v>
      </c>
      <c r="Q3" s="210"/>
      <c r="R3" s="211"/>
      <c r="S3" s="139"/>
    </row>
    <row r="4" spans="1:19" ht="15.75" thickBot="1">
      <c r="A4" s="167"/>
      <c r="B4" s="206" t="str">
        <f>'Sprint beírás'!G39</f>
        <v>Kazincbarcikai VTSE</v>
      </c>
      <c r="C4" s="207"/>
      <c r="D4" s="208"/>
      <c r="E4" s="170"/>
      <c r="F4" s="202" t="str">
        <f>'Sprint beírás'!G40</f>
        <v>FTC</v>
      </c>
      <c r="G4" s="203"/>
      <c r="H4" s="204"/>
      <c r="I4" s="180"/>
      <c r="K4" s="167"/>
      <c r="L4" s="206" t="str">
        <f>'Sprint beírás'!G42</f>
        <v>Győr-Szol TC</v>
      </c>
      <c r="M4" s="207"/>
      <c r="N4" s="208"/>
      <c r="O4" s="170"/>
      <c r="P4" s="202" t="str">
        <f>'Sprint beírás'!G43</f>
        <v>Budapesti Erőmű SE</v>
      </c>
      <c r="Q4" s="203"/>
      <c r="R4" s="204"/>
      <c r="S4" s="180"/>
    </row>
    <row r="5" spans="1:19" ht="15">
      <c r="A5" s="157" t="s">
        <v>110</v>
      </c>
      <c r="B5" s="158" t="s">
        <v>118</v>
      </c>
      <c r="C5" s="158" t="s">
        <v>114</v>
      </c>
      <c r="D5" s="176" t="s">
        <v>160</v>
      </c>
      <c r="E5" s="170"/>
      <c r="F5" s="157" t="s">
        <v>160</v>
      </c>
      <c r="G5" s="158" t="s">
        <v>114</v>
      </c>
      <c r="H5" s="175" t="s">
        <v>118</v>
      </c>
      <c r="I5" s="176" t="s">
        <v>110</v>
      </c>
      <c r="K5" s="157" t="s">
        <v>110</v>
      </c>
      <c r="L5" s="158" t="s">
        <v>118</v>
      </c>
      <c r="M5" s="158" t="s">
        <v>114</v>
      </c>
      <c r="N5" s="176" t="s">
        <v>160</v>
      </c>
      <c r="O5" s="170"/>
      <c r="P5" s="157" t="s">
        <v>160</v>
      </c>
      <c r="Q5" s="158" t="s">
        <v>114</v>
      </c>
      <c r="R5" s="175" t="s">
        <v>118</v>
      </c>
      <c r="S5" s="176" t="s">
        <v>110</v>
      </c>
    </row>
    <row r="6" spans="1:19" ht="30.75" customHeight="1">
      <c r="A6" s="171" t="s">
        <v>12</v>
      </c>
      <c r="B6" s="59"/>
      <c r="C6" s="59"/>
      <c r="D6" s="177"/>
      <c r="E6" s="170"/>
      <c r="F6" s="3"/>
      <c r="G6" s="2"/>
      <c r="H6" s="2"/>
      <c r="I6" s="181" t="s">
        <v>13</v>
      </c>
      <c r="K6" s="171" t="s">
        <v>14</v>
      </c>
      <c r="L6" s="59"/>
      <c r="M6" s="59"/>
      <c r="N6" s="177"/>
      <c r="O6" s="170"/>
      <c r="P6" s="3"/>
      <c r="Q6" s="2"/>
      <c r="R6" s="2"/>
      <c r="S6" s="181" t="s">
        <v>15</v>
      </c>
    </row>
    <row r="7" spans="1:19" ht="30.75" customHeight="1" thickBot="1">
      <c r="A7" s="171" t="s">
        <v>13</v>
      </c>
      <c r="B7" s="83"/>
      <c r="C7" s="59"/>
      <c r="D7" s="178"/>
      <c r="E7" s="170"/>
      <c r="F7" s="105"/>
      <c r="G7" s="2"/>
      <c r="H7" s="169"/>
      <c r="I7" s="177" t="s">
        <v>12</v>
      </c>
      <c r="K7" s="171" t="s">
        <v>15</v>
      </c>
      <c r="L7" s="83"/>
      <c r="M7" s="59"/>
      <c r="N7" s="178"/>
      <c r="O7" s="170"/>
      <c r="P7" s="105"/>
      <c r="Q7" s="2"/>
      <c r="R7" s="169"/>
      <c r="S7" s="177" t="s">
        <v>14</v>
      </c>
    </row>
    <row r="8" spans="1:19" ht="31.5" customHeight="1" thickBot="1">
      <c r="A8" s="172" t="s">
        <v>162</v>
      </c>
      <c r="B8" s="168"/>
      <c r="C8" s="173"/>
      <c r="D8" s="168"/>
      <c r="E8" s="170"/>
      <c r="F8" s="81"/>
      <c r="G8" s="174"/>
      <c r="H8" s="81"/>
      <c r="I8" s="182"/>
      <c r="K8" s="172" t="s">
        <v>162</v>
      </c>
      <c r="L8" s="168"/>
      <c r="M8" s="173"/>
      <c r="N8" s="168"/>
      <c r="O8" s="170"/>
      <c r="P8" s="81"/>
      <c r="Q8" s="174"/>
      <c r="R8" s="81"/>
      <c r="S8" s="182"/>
    </row>
    <row r="9" spans="11:19" ht="15">
      <c r="K9" s="1"/>
      <c r="L9" s="1"/>
      <c r="M9" s="1"/>
      <c r="N9" s="1"/>
      <c r="O9" s="126"/>
      <c r="S9" s="1"/>
    </row>
    <row r="10" spans="1:19" ht="15">
      <c r="A10"/>
      <c r="B10"/>
      <c r="C10"/>
      <c r="D10"/>
      <c r="F10" s="179"/>
      <c r="G10" s="179"/>
      <c r="H10" s="179"/>
      <c r="I10" s="183"/>
      <c r="O10" s="126"/>
      <c r="P10" s="179"/>
      <c r="Q10" s="179"/>
      <c r="R10" s="179"/>
      <c r="S10" s="183"/>
    </row>
    <row r="11" spans="1:19" ht="15">
      <c r="A11" t="s">
        <v>145</v>
      </c>
      <c r="B11"/>
      <c r="C11"/>
      <c r="D11"/>
      <c r="G11" s="205" t="s">
        <v>161</v>
      </c>
      <c r="H11" s="205"/>
      <c r="I11" s="205"/>
      <c r="K11" t="s">
        <v>145</v>
      </c>
      <c r="O11" s="126"/>
      <c r="Q11" s="205" t="s">
        <v>161</v>
      </c>
      <c r="R11" s="205"/>
      <c r="S11" s="205"/>
    </row>
    <row r="14" spans="1:19" ht="20.25">
      <c r="A14" s="165"/>
      <c r="B14" s="212" t="s">
        <v>158</v>
      </c>
      <c r="C14" s="212"/>
      <c r="D14" s="212"/>
      <c r="E14" s="212"/>
      <c r="F14" s="212"/>
      <c r="G14" s="212"/>
      <c r="H14" s="212"/>
      <c r="K14" s="165"/>
      <c r="L14" s="212" t="s">
        <v>158</v>
      </c>
      <c r="M14" s="212"/>
      <c r="N14" s="212"/>
      <c r="O14" s="212"/>
      <c r="P14" s="212"/>
      <c r="Q14" s="212"/>
      <c r="R14" s="212"/>
      <c r="S14" s="1"/>
    </row>
    <row r="15" spans="11:19" ht="15.75" thickBot="1">
      <c r="K15" s="1"/>
      <c r="L15" s="1"/>
      <c r="M15" s="1"/>
      <c r="N15" s="1"/>
      <c r="O15" s="126"/>
      <c r="S15" s="1"/>
    </row>
    <row r="16" spans="1:19" ht="15">
      <c r="A16" s="166" t="s">
        <v>159</v>
      </c>
      <c r="B16" s="209"/>
      <c r="C16" s="210"/>
      <c r="D16" s="211"/>
      <c r="E16" s="170"/>
      <c r="F16" s="209"/>
      <c r="G16" s="210"/>
      <c r="H16" s="211"/>
      <c r="I16" s="139"/>
      <c r="K16" s="166" t="s">
        <v>159</v>
      </c>
      <c r="L16" s="209"/>
      <c r="M16" s="210"/>
      <c r="N16" s="211"/>
      <c r="O16" s="170"/>
      <c r="P16" s="209"/>
      <c r="Q16" s="210"/>
      <c r="R16" s="211"/>
      <c r="S16" s="139"/>
    </row>
    <row r="17" spans="1:19" ht="15.75" thickBot="1">
      <c r="A17" s="167"/>
      <c r="B17" s="206"/>
      <c r="C17" s="207"/>
      <c r="D17" s="208"/>
      <c r="E17" s="170"/>
      <c r="F17" s="202"/>
      <c r="G17" s="203"/>
      <c r="H17" s="204"/>
      <c r="I17" s="180"/>
      <c r="K17" s="167"/>
      <c r="L17" s="206"/>
      <c r="M17" s="207"/>
      <c r="N17" s="208"/>
      <c r="O17" s="170"/>
      <c r="P17" s="202"/>
      <c r="Q17" s="203"/>
      <c r="R17" s="204"/>
      <c r="S17" s="180"/>
    </row>
    <row r="18" spans="1:19" ht="15">
      <c r="A18" s="157" t="s">
        <v>110</v>
      </c>
      <c r="B18" s="158" t="s">
        <v>118</v>
      </c>
      <c r="C18" s="158" t="s">
        <v>114</v>
      </c>
      <c r="D18" s="176" t="s">
        <v>160</v>
      </c>
      <c r="E18" s="170"/>
      <c r="F18" s="157" t="s">
        <v>160</v>
      </c>
      <c r="G18" s="158" t="s">
        <v>114</v>
      </c>
      <c r="H18" s="175" t="s">
        <v>118</v>
      </c>
      <c r="I18" s="176" t="s">
        <v>110</v>
      </c>
      <c r="K18" s="157" t="s">
        <v>110</v>
      </c>
      <c r="L18" s="158" t="s">
        <v>118</v>
      </c>
      <c r="M18" s="158" t="s">
        <v>114</v>
      </c>
      <c r="N18" s="176" t="s">
        <v>160</v>
      </c>
      <c r="O18" s="170"/>
      <c r="P18" s="157" t="s">
        <v>160</v>
      </c>
      <c r="Q18" s="158" t="s">
        <v>114</v>
      </c>
      <c r="R18" s="175" t="s">
        <v>118</v>
      </c>
      <c r="S18" s="176" t="s">
        <v>110</v>
      </c>
    </row>
    <row r="19" spans="1:19" ht="30.75" customHeight="1">
      <c r="A19" s="171" t="s">
        <v>12</v>
      </c>
      <c r="B19" s="59"/>
      <c r="C19" s="59"/>
      <c r="D19" s="177"/>
      <c r="E19" s="170"/>
      <c r="F19" s="3"/>
      <c r="G19" s="2"/>
      <c r="H19" s="2"/>
      <c r="I19" s="181" t="s">
        <v>13</v>
      </c>
      <c r="K19" s="171" t="s">
        <v>14</v>
      </c>
      <c r="L19" s="59"/>
      <c r="M19" s="59"/>
      <c r="N19" s="177"/>
      <c r="O19" s="170"/>
      <c r="P19" s="3"/>
      <c r="Q19" s="2"/>
      <c r="R19" s="2"/>
      <c r="S19" s="181" t="s">
        <v>15</v>
      </c>
    </row>
    <row r="20" spans="1:19" ht="30.75" customHeight="1" thickBot="1">
      <c r="A20" s="171" t="s">
        <v>13</v>
      </c>
      <c r="B20" s="83"/>
      <c r="C20" s="59"/>
      <c r="D20" s="178"/>
      <c r="E20" s="170"/>
      <c r="F20" s="105"/>
      <c r="G20" s="2"/>
      <c r="H20" s="169"/>
      <c r="I20" s="177" t="s">
        <v>12</v>
      </c>
      <c r="K20" s="171" t="s">
        <v>15</v>
      </c>
      <c r="L20" s="83"/>
      <c r="M20" s="59"/>
      <c r="N20" s="178"/>
      <c r="O20" s="170"/>
      <c r="P20" s="105"/>
      <c r="Q20" s="2"/>
      <c r="R20" s="169"/>
      <c r="S20" s="177" t="s">
        <v>14</v>
      </c>
    </row>
    <row r="21" spans="1:19" ht="31.5" customHeight="1" thickBot="1">
      <c r="A21" s="172" t="s">
        <v>162</v>
      </c>
      <c r="B21" s="168"/>
      <c r="C21" s="173"/>
      <c r="D21" s="168"/>
      <c r="E21" s="170"/>
      <c r="F21" s="81"/>
      <c r="G21" s="174"/>
      <c r="H21" s="81"/>
      <c r="I21" s="182"/>
      <c r="K21" s="172" t="s">
        <v>162</v>
      </c>
      <c r="L21" s="168"/>
      <c r="M21" s="173"/>
      <c r="N21" s="168"/>
      <c r="O21" s="170"/>
      <c r="P21" s="81"/>
      <c r="Q21" s="174"/>
      <c r="R21" s="81"/>
      <c r="S21" s="182"/>
    </row>
    <row r="22" spans="11:19" ht="15">
      <c r="K22" s="1"/>
      <c r="L22" s="1"/>
      <c r="M22" s="1"/>
      <c r="N22" s="1"/>
      <c r="O22" s="126"/>
      <c r="S22" s="1"/>
    </row>
    <row r="23" spans="1:19" ht="15">
      <c r="A23"/>
      <c r="B23"/>
      <c r="C23"/>
      <c r="D23"/>
      <c r="F23" s="179"/>
      <c r="G23" s="179"/>
      <c r="H23" s="179"/>
      <c r="I23" s="183"/>
      <c r="O23" s="126"/>
      <c r="P23" s="179"/>
      <c r="Q23" s="179"/>
      <c r="R23" s="179"/>
      <c r="S23" s="183"/>
    </row>
    <row r="24" spans="1:19" ht="15">
      <c r="A24" t="s">
        <v>145</v>
      </c>
      <c r="B24"/>
      <c r="C24"/>
      <c r="D24"/>
      <c r="G24" s="205" t="s">
        <v>161</v>
      </c>
      <c r="H24" s="205"/>
      <c r="I24" s="205"/>
      <c r="K24" t="s">
        <v>145</v>
      </c>
      <c r="O24" s="126"/>
      <c r="Q24" s="205" t="s">
        <v>161</v>
      </c>
      <c r="R24" s="205"/>
      <c r="S24" s="205"/>
    </row>
  </sheetData>
  <sheetProtection sort="0"/>
  <mergeCells count="24">
    <mergeCell ref="B17:D17"/>
    <mergeCell ref="B3:D3"/>
    <mergeCell ref="B4:D4"/>
    <mergeCell ref="F3:H3"/>
    <mergeCell ref="F4:H4"/>
    <mergeCell ref="B16:D16"/>
    <mergeCell ref="F16:H16"/>
    <mergeCell ref="B1:H1"/>
    <mergeCell ref="L1:R1"/>
    <mergeCell ref="B14:H14"/>
    <mergeCell ref="L14:R14"/>
    <mergeCell ref="G11:I11"/>
    <mergeCell ref="L3:N3"/>
    <mergeCell ref="P3:R3"/>
    <mergeCell ref="L4:N4"/>
    <mergeCell ref="P4:R4"/>
    <mergeCell ref="Q11:S11"/>
    <mergeCell ref="F17:H17"/>
    <mergeCell ref="L17:N17"/>
    <mergeCell ref="P17:R17"/>
    <mergeCell ref="G24:I24"/>
    <mergeCell ref="Q24:S24"/>
    <mergeCell ref="L16:N16"/>
    <mergeCell ref="P16:R16"/>
  </mergeCells>
  <printOptions/>
  <pageMargins left="0.28" right="0.29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/>
  <dimension ref="A1:S47"/>
  <sheetViews>
    <sheetView zoomScale="95" zoomScaleNormal="95" zoomScalePageLayoutView="0" workbookViewId="0" topLeftCell="A16">
      <selection activeCell="L47" sqref="L47"/>
    </sheetView>
  </sheetViews>
  <sheetFormatPr defaultColWidth="9.140625" defaultRowHeight="15"/>
  <cols>
    <col min="1" max="1" width="6.28125" style="1" customWidth="1"/>
    <col min="2" max="2" width="4.7109375" style="1" customWidth="1"/>
    <col min="3" max="3" width="7.7109375" style="1" customWidth="1"/>
    <col min="4" max="4" width="6.421875" style="1" customWidth="1"/>
    <col min="5" max="5" width="6.421875" style="126" customWidth="1"/>
    <col min="6" max="6" width="17.7109375" style="0" customWidth="1"/>
    <col min="7" max="7" width="19.8515625" style="0" customWidth="1"/>
    <col min="8" max="8" width="6.7109375" style="0" customWidth="1"/>
    <col min="9" max="9" width="3.7109375" style="0" customWidth="1"/>
    <col min="10" max="10" width="2.8515625" style="0" hidden="1" customWidth="1"/>
    <col min="11" max="11" width="6.7109375" style="0" customWidth="1"/>
    <col min="12" max="12" width="3.7109375" style="0" customWidth="1"/>
    <col min="13" max="13" width="3.28125" style="0" hidden="1" customWidth="1"/>
    <col min="14" max="14" width="9.8515625" style="0" customWidth="1"/>
    <col min="15" max="15" width="5.7109375" style="0" customWidth="1"/>
    <col min="16" max="16" width="4.7109375" style="0" customWidth="1"/>
    <col min="17" max="17" width="5.00390625" style="0" customWidth="1"/>
    <col min="18" max="18" width="20.7109375" style="0" customWidth="1"/>
    <col min="19" max="19" width="23.00390625" style="0" customWidth="1"/>
  </cols>
  <sheetData>
    <row r="1" spans="2:18" ht="15.75" thickBot="1">
      <c r="B1" s="83" t="s">
        <v>120</v>
      </c>
      <c r="C1" s="83" t="s">
        <v>119</v>
      </c>
      <c r="D1" s="77" t="s">
        <v>110</v>
      </c>
      <c r="E1" s="122" t="s">
        <v>121</v>
      </c>
      <c r="F1" s="76" t="s">
        <v>0</v>
      </c>
      <c r="G1" s="76" t="s">
        <v>1</v>
      </c>
      <c r="H1" s="215" t="s">
        <v>111</v>
      </c>
      <c r="I1" s="218"/>
      <c r="J1" s="77"/>
      <c r="K1" s="215" t="s">
        <v>112</v>
      </c>
      <c r="L1" s="218"/>
      <c r="M1" s="77"/>
      <c r="N1" s="215" t="s">
        <v>113</v>
      </c>
      <c r="O1" s="199"/>
      <c r="P1" s="200"/>
      <c r="R1" s="81" t="s">
        <v>115</v>
      </c>
    </row>
    <row r="2" spans="2:16" ht="15.75" thickBot="1">
      <c r="B2" s="84"/>
      <c r="C2" s="84"/>
      <c r="D2" s="68"/>
      <c r="E2" s="123" t="s">
        <v>122</v>
      </c>
      <c r="F2" s="78"/>
      <c r="G2" s="78"/>
      <c r="H2" s="79" t="s">
        <v>118</v>
      </c>
      <c r="I2" s="80" t="s">
        <v>114</v>
      </c>
      <c r="J2" s="68"/>
      <c r="K2" s="79" t="s">
        <v>118</v>
      </c>
      <c r="L2" s="80" t="s">
        <v>114</v>
      </c>
      <c r="M2" s="69"/>
      <c r="N2" s="79" t="s">
        <v>116</v>
      </c>
      <c r="O2" s="68" t="s">
        <v>117</v>
      </c>
      <c r="P2" s="82" t="s">
        <v>114</v>
      </c>
    </row>
    <row r="3" spans="1:19" ht="16.5" thickBot="1">
      <c r="A3" s="213">
        <v>0.375</v>
      </c>
      <c r="B3" s="219" t="s">
        <v>12</v>
      </c>
      <c r="C3" s="216" t="s">
        <v>12</v>
      </c>
      <c r="D3" s="70" t="s">
        <v>12</v>
      </c>
      <c r="E3" s="124" t="str">
        <f>Eredmény!A12</f>
        <v>8.</v>
      </c>
      <c r="F3" s="71" t="str">
        <f>Eredmény!B12</f>
        <v>Csinyi Gábor</v>
      </c>
      <c r="G3" s="71" t="str">
        <f>Eredmény!C12</f>
        <v>Kazincbarcikai VTSE</v>
      </c>
      <c r="H3" s="45">
        <v>109</v>
      </c>
      <c r="I3" s="45"/>
      <c r="J3" s="71">
        <f>IF(H3&gt;H4,1,IF(H4&gt;H3,0,IF(I3&gt;I4,1,0)))</f>
        <v>1</v>
      </c>
      <c r="K3" s="45">
        <v>92</v>
      </c>
      <c r="L3" s="45"/>
      <c r="M3" s="72">
        <f>IF(K3&gt;K4,1,IF(K4&gt;K3,0,IF(L3&gt;L4,1,0)))</f>
        <v>0</v>
      </c>
      <c r="N3" s="73">
        <f>H3+K3</f>
        <v>201</v>
      </c>
      <c r="O3" s="74">
        <f>J3+M3</f>
        <v>1</v>
      </c>
      <c r="P3" s="75">
        <v>18</v>
      </c>
      <c r="R3" s="66" t="str">
        <f>IF(O3+O4=0," ",IF(O3&gt;O4,F3,IF(O4&gt;O3,F4,IF(P3&gt;P4,F3,F4))))</f>
        <v>Csinyi Gábor</v>
      </c>
      <c r="S3" s="67" t="str">
        <f>IF(O3+O4=0," ",IF(O3&gt;O4,G3,IF(O4&gt;O3,G4,IF(P3&gt;P4,G3,G4))))</f>
        <v>Kazincbarcikai VTSE</v>
      </c>
    </row>
    <row r="4" spans="1:16" ht="16.5" thickBot="1">
      <c r="A4" s="214"/>
      <c r="B4" s="220"/>
      <c r="C4" s="217"/>
      <c r="D4" s="59" t="s">
        <v>13</v>
      </c>
      <c r="E4" s="125" t="str">
        <f>Eredmény!A13</f>
        <v>9.</v>
      </c>
      <c r="F4" s="2" t="str">
        <f>Eredmény!B13</f>
        <v>Kiss Norbert</v>
      </c>
      <c r="G4" s="2" t="str">
        <f>Eredmény!C13</f>
        <v>Győr-Szol TC</v>
      </c>
      <c r="H4" s="49">
        <v>79</v>
      </c>
      <c r="I4" s="49"/>
      <c r="J4" s="2">
        <f>IF(H4&gt;H3,1,IF(H3&gt;H4,0,IF(I4&gt;I3,1,0)))</f>
        <v>0</v>
      </c>
      <c r="K4" s="49">
        <v>97</v>
      </c>
      <c r="L4" s="49"/>
      <c r="M4" s="60">
        <f>IF(K4&gt;K3,1,IF(K3&gt;K4,0,IF(L4&gt;L3,1,0)))</f>
        <v>1</v>
      </c>
      <c r="N4" s="64">
        <f>H4+K4</f>
        <v>176</v>
      </c>
      <c r="O4" s="65">
        <f>J4+M4</f>
        <v>1</v>
      </c>
      <c r="P4" s="61">
        <v>17</v>
      </c>
    </row>
    <row r="5" ht="9" customHeight="1" thickBot="1">
      <c r="C5" s="85"/>
    </row>
    <row r="6" spans="1:19" ht="16.5" thickBot="1">
      <c r="A6" s="213">
        <v>0.375</v>
      </c>
      <c r="B6" s="220" t="s">
        <v>12</v>
      </c>
      <c r="C6" s="217" t="s">
        <v>12</v>
      </c>
      <c r="D6" s="59" t="s">
        <v>14</v>
      </c>
      <c r="E6" s="125" t="str">
        <f>Eredmény!A11</f>
        <v>7.</v>
      </c>
      <c r="F6" s="2" t="str">
        <f>Eredmény!B11</f>
        <v>Vajda Ádám</v>
      </c>
      <c r="G6" s="2" t="str">
        <f>Eredmény!C11</f>
        <v>BKV Előre SC</v>
      </c>
      <c r="H6" s="49">
        <v>110</v>
      </c>
      <c r="I6" s="49"/>
      <c r="J6" s="2">
        <f>IF(H6&gt;H7,1,IF(H7&gt;H6,0,IF(I6&gt;I7,1,0)))</f>
        <v>0</v>
      </c>
      <c r="K6" s="49">
        <v>95</v>
      </c>
      <c r="L6" s="49"/>
      <c r="M6" s="60">
        <f>IF(K6&gt;K7,1,IF(K7&gt;K6,0,IF(L6&gt;L7,1,0)))</f>
        <v>0</v>
      </c>
      <c r="N6" s="62">
        <f>H6+K6</f>
        <v>205</v>
      </c>
      <c r="O6" s="63">
        <f>J6+M6</f>
        <v>0</v>
      </c>
      <c r="P6" s="61"/>
      <c r="R6" s="66" t="str">
        <f>IF(O6+O7=0," ",IF(O6&gt;O7,F6,IF(O7&gt;O6,F7,IF(P6&gt;P7,F6,F7))))</f>
        <v>Ritter Tamás</v>
      </c>
      <c r="S6" s="67" t="str">
        <f>IF(O6+O7=0," ",IF(O6&gt;O7,G6,IF(O7&gt;O6,G7,IF(P6&gt;P7,G6,G7))))</f>
        <v>Répcelaki SE</v>
      </c>
    </row>
    <row r="7" spans="1:16" ht="16.5" thickBot="1">
      <c r="A7" s="214"/>
      <c r="B7" s="220"/>
      <c r="C7" s="217"/>
      <c r="D7" s="59" t="s">
        <v>15</v>
      </c>
      <c r="E7" s="125" t="str">
        <f>Eredmény!A14</f>
        <v>10.</v>
      </c>
      <c r="F7" s="2" t="str">
        <f>Eredmény!B14</f>
        <v>Ritter Tamás</v>
      </c>
      <c r="G7" s="2" t="str">
        <f>Eredmény!C14</f>
        <v>Répcelaki SE</v>
      </c>
      <c r="H7" s="49">
        <v>112</v>
      </c>
      <c r="I7" s="49"/>
      <c r="J7" s="2">
        <f>IF(H7&gt;H6,1,IF(H6&gt;H7,0,IF(I7&gt;I6,1,0)))</f>
        <v>1</v>
      </c>
      <c r="K7" s="49">
        <v>97</v>
      </c>
      <c r="L7" s="49"/>
      <c r="M7" s="60">
        <f>IF(K7&gt;K6,1,IF(K6&gt;K7,0,IF(L7&gt;L6,1,0)))</f>
        <v>1</v>
      </c>
      <c r="N7" s="64">
        <f>H7+K7</f>
        <v>209</v>
      </c>
      <c r="O7" s="65">
        <f>J7+M7</f>
        <v>2</v>
      </c>
      <c r="P7" s="61"/>
    </row>
    <row r="8" ht="9" customHeight="1" thickBot="1">
      <c r="C8" s="85"/>
    </row>
    <row r="9" spans="1:19" ht="16.5" thickBot="1">
      <c r="A9" s="213">
        <v>0.3923611111111111</v>
      </c>
      <c r="B9" s="220" t="s">
        <v>13</v>
      </c>
      <c r="C9" s="217" t="s">
        <v>12</v>
      </c>
      <c r="D9" s="59" t="s">
        <v>12</v>
      </c>
      <c r="E9" s="125" t="str">
        <f>Eredmény!A10</f>
        <v>6.</v>
      </c>
      <c r="F9" s="2" t="str">
        <f>Eredmény!B10</f>
        <v>Bíró Patrik</v>
      </c>
      <c r="G9" s="2" t="str">
        <f>Eredmény!C10</f>
        <v>FTC</v>
      </c>
      <c r="H9" s="49">
        <v>119</v>
      </c>
      <c r="I9" s="49"/>
      <c r="J9" s="2">
        <f>IF(H9&gt;H10,1,IF(H10&gt;H9,0,IF(I9&gt;I10,1,0)))</f>
        <v>1</v>
      </c>
      <c r="K9" s="49">
        <v>91</v>
      </c>
      <c r="L9" s="49"/>
      <c r="M9" s="60">
        <f>IF(K9&gt;K10,1,IF(K10&gt;K9,0,IF(L9&gt;L10,1,0)))</f>
        <v>1</v>
      </c>
      <c r="N9" s="62">
        <f>H9+K9</f>
        <v>210</v>
      </c>
      <c r="O9" s="63">
        <f>J9+M9</f>
        <v>2</v>
      </c>
      <c r="P9" s="61"/>
      <c r="R9" s="66" t="str">
        <f>IF(O9+O10=0," ",IF(O9&gt;O10,F9,IF(O10&gt;O9,F10,IF(P9&gt;P10,F9,F10))))</f>
        <v>Bíró Patrik</v>
      </c>
      <c r="S9" s="67" t="str">
        <f>IF(O9+O10=0," ",IF(O9&gt;O10,G9,IF(O10&gt;O9,G10,IF(P9&gt;P10,G9,G10))))</f>
        <v>FTC</v>
      </c>
    </row>
    <row r="10" spans="1:16" ht="16.5" thickBot="1">
      <c r="A10" s="214"/>
      <c r="B10" s="220"/>
      <c r="C10" s="217"/>
      <c r="D10" s="59" t="s">
        <v>13</v>
      </c>
      <c r="E10" s="125" t="str">
        <f>Eredmény!A15</f>
        <v>11.</v>
      </c>
      <c r="F10" s="2" t="str">
        <f>Eredmény!B15</f>
        <v>Pintér Károly</v>
      </c>
      <c r="G10" s="2" t="str">
        <f>Eredmény!C15</f>
        <v>ZTK-FMVas</v>
      </c>
      <c r="H10" s="49">
        <v>92</v>
      </c>
      <c r="I10" s="49"/>
      <c r="J10" s="2">
        <f>IF(H10&gt;H9,1,IF(H9&gt;H10,0,IF(I10&gt;I9,1,0)))</f>
        <v>0</v>
      </c>
      <c r="K10" s="49">
        <v>83</v>
      </c>
      <c r="L10" s="49"/>
      <c r="M10" s="60">
        <f>IF(K10&gt;K9,1,IF(K9&gt;K10,0,IF(L10&gt;L9,1,0)))</f>
        <v>0</v>
      </c>
      <c r="N10" s="64">
        <f>H10+K10</f>
        <v>175</v>
      </c>
      <c r="O10" s="65">
        <f>J10+M10</f>
        <v>0</v>
      </c>
      <c r="P10" s="61"/>
    </row>
    <row r="11" ht="9" customHeight="1" thickBot="1">
      <c r="C11" s="85"/>
    </row>
    <row r="12" spans="1:19" ht="16.5" thickBot="1">
      <c r="A12" s="213">
        <v>0.3923611111111111</v>
      </c>
      <c r="B12" s="220" t="s">
        <v>13</v>
      </c>
      <c r="C12" s="217" t="s">
        <v>12</v>
      </c>
      <c r="D12" s="59" t="s">
        <v>14</v>
      </c>
      <c r="E12" s="125" t="str">
        <f>Eredmény!A9</f>
        <v>5.</v>
      </c>
      <c r="F12" s="2" t="str">
        <f>Eredmény!B9</f>
        <v>Vörös Milán</v>
      </c>
      <c r="G12" s="2" t="str">
        <f>Eredmény!C9</f>
        <v>Répcelaki SE</v>
      </c>
      <c r="H12" s="49">
        <v>98</v>
      </c>
      <c r="I12" s="49"/>
      <c r="J12" s="2">
        <f>IF(H12&gt;H13,1,IF(H13&gt;H12,0,IF(I12&gt;I13,1,0)))</f>
        <v>1</v>
      </c>
      <c r="K12" s="49">
        <v>95</v>
      </c>
      <c r="L12" s="49">
        <v>5</v>
      </c>
      <c r="M12" s="60">
        <f>IF(K12&gt;K13,1,IF(K13&gt;K12,0,IF(L12&gt;L13,1,0)))</f>
        <v>0</v>
      </c>
      <c r="N12" s="62">
        <f>H12+K12</f>
        <v>193</v>
      </c>
      <c r="O12" s="63">
        <f>J12+M12</f>
        <v>1</v>
      </c>
      <c r="P12" s="61">
        <v>22</v>
      </c>
      <c r="R12" s="66" t="str">
        <f>IF(O12+O13=0," ",IF(O12&gt;O13,F12,IF(O13&gt;O12,F13,IF(P12&gt;P13,F12,F13))))</f>
        <v>Vörös Milán</v>
      </c>
      <c r="S12" s="67" t="str">
        <f>IF(O12+O13=0," ",IF(O12&gt;O13,G12,IF(O13&gt;O12,G13,IF(P12&gt;P13,G12,G13))))</f>
        <v>Répcelaki SE</v>
      </c>
    </row>
    <row r="13" spans="1:16" ht="16.5" thickBot="1">
      <c r="A13" s="214"/>
      <c r="B13" s="220"/>
      <c r="C13" s="217"/>
      <c r="D13" s="59" t="s">
        <v>15</v>
      </c>
      <c r="E13" s="125" t="str">
        <f>Eredmény!A16</f>
        <v>12.</v>
      </c>
      <c r="F13" s="2" t="str">
        <f>Eredmény!B16</f>
        <v>Szabó Norbert</v>
      </c>
      <c r="G13" s="2" t="str">
        <f>Eredmény!C16</f>
        <v>FTC</v>
      </c>
      <c r="H13" s="49">
        <v>88</v>
      </c>
      <c r="I13" s="49"/>
      <c r="J13" s="2">
        <f>IF(H13&gt;H12,1,IF(H12&gt;H13,0,IF(I13&gt;I12,1,0)))</f>
        <v>0</v>
      </c>
      <c r="K13" s="49">
        <v>95</v>
      </c>
      <c r="L13" s="49">
        <v>8</v>
      </c>
      <c r="M13" s="60">
        <f>IF(K13&gt;K12,1,IF(K12&gt;K13,0,IF(L13&gt;L12,1,0)))</f>
        <v>1</v>
      </c>
      <c r="N13" s="64">
        <f>H13+K13</f>
        <v>183</v>
      </c>
      <c r="O13" s="65">
        <f>J13+M13</f>
        <v>1</v>
      </c>
      <c r="P13" s="61">
        <v>15</v>
      </c>
    </row>
    <row r="14" ht="9" customHeight="1" thickBot="1">
      <c r="C14" s="85"/>
    </row>
    <row r="15" spans="1:19" ht="16.5" thickBot="1">
      <c r="A15" s="213">
        <v>0.40972222222222227</v>
      </c>
      <c r="B15" s="220" t="s">
        <v>14</v>
      </c>
      <c r="C15" s="217" t="s">
        <v>12</v>
      </c>
      <c r="D15" s="59" t="s">
        <v>12</v>
      </c>
      <c r="E15" s="125" t="str">
        <f>Eredmény!A7</f>
        <v>3.</v>
      </c>
      <c r="F15" s="2" t="str">
        <f>Eredmény!B7</f>
        <v>Babos Tamás</v>
      </c>
      <c r="G15" s="2" t="str">
        <f>Eredmény!C7</f>
        <v>Győr-Szol TC</v>
      </c>
      <c r="H15" s="49">
        <v>97</v>
      </c>
      <c r="I15" s="49"/>
      <c r="J15" s="2">
        <f>IF(H15&gt;H16,1,IF(H16&gt;H15,0,IF(I15&gt;I16,1,0)))</f>
        <v>0</v>
      </c>
      <c r="K15" s="49">
        <v>97</v>
      </c>
      <c r="L15" s="49"/>
      <c r="M15" s="60">
        <f>IF(K15&gt;K16,1,IF(K16&gt;K15,0,IF(L15&gt;L16,1,0)))</f>
        <v>1</v>
      </c>
      <c r="N15" s="62">
        <f>H15+K15</f>
        <v>194</v>
      </c>
      <c r="O15" s="63">
        <f>J15+M15</f>
        <v>1</v>
      </c>
      <c r="P15" s="61">
        <v>24</v>
      </c>
      <c r="R15" s="66" t="str">
        <f>IF(O15+O16=0," ",IF(O15&gt;O16,F15,IF(O16&gt;O15,F16,IF(P15&gt;P16,F15,F16))))</f>
        <v>Babos Tamás</v>
      </c>
      <c r="S15" s="67" t="str">
        <f>IF(O15+O16=0," ",IF(O15&gt;O16,G15,IF(O16&gt;O15,G16,IF(P15&gt;P16,G15,G16))))</f>
        <v>Győr-Szol TC</v>
      </c>
    </row>
    <row r="16" spans="1:16" ht="16.5" thickBot="1">
      <c r="A16" s="214"/>
      <c r="B16" s="220"/>
      <c r="C16" s="217"/>
      <c r="D16" s="59" t="s">
        <v>13</v>
      </c>
      <c r="E16" s="125" t="str">
        <f>Eredmény!A18</f>
        <v>14.</v>
      </c>
      <c r="F16" s="2" t="str">
        <f>Eredmény!B18</f>
        <v>Ambrus Gergő</v>
      </c>
      <c r="G16" s="2" t="str">
        <f>Eredmény!C18</f>
        <v>Soproni Sörgurítók SE</v>
      </c>
      <c r="H16" s="49">
        <v>103</v>
      </c>
      <c r="I16" s="49"/>
      <c r="J16" s="2">
        <f>IF(H16&gt;H15,1,IF(H15&gt;H16,0,IF(I16&gt;I15,1,0)))</f>
        <v>1</v>
      </c>
      <c r="K16" s="49">
        <v>86</v>
      </c>
      <c r="L16" s="49"/>
      <c r="M16" s="60">
        <f>IF(K16&gt;K15,1,IF(K15&gt;K16,0,IF(L16&gt;L15,1,0)))</f>
        <v>0</v>
      </c>
      <c r="N16" s="64">
        <f>H16+K16</f>
        <v>189</v>
      </c>
      <c r="O16" s="65">
        <f>J16+M16</f>
        <v>1</v>
      </c>
      <c r="P16" s="61">
        <v>23</v>
      </c>
    </row>
    <row r="17" ht="9" customHeight="1" thickBot="1">
      <c r="C17" s="85"/>
    </row>
    <row r="18" spans="1:19" ht="16.5" thickBot="1">
      <c r="A18" s="213">
        <v>0.40972222222222227</v>
      </c>
      <c r="B18" s="220" t="s">
        <v>14</v>
      </c>
      <c r="C18" s="217" t="s">
        <v>12</v>
      </c>
      <c r="D18" s="59" t="s">
        <v>14</v>
      </c>
      <c r="E18" s="125" t="str">
        <f>Eredmény!A8</f>
        <v>4.</v>
      </c>
      <c r="F18" s="2" t="str">
        <f>Eredmény!B8</f>
        <v>Nákits Dániel</v>
      </c>
      <c r="G18" s="2" t="str">
        <f>Eredmény!C8</f>
        <v>FTC</v>
      </c>
      <c r="H18" s="49">
        <v>113</v>
      </c>
      <c r="I18" s="49"/>
      <c r="J18" s="2">
        <f>IF(H18&gt;H19,1,IF(H19&gt;H18,0,IF(I18&gt;I19,1,0)))</f>
        <v>1</v>
      </c>
      <c r="K18" s="49">
        <v>94</v>
      </c>
      <c r="L18" s="49"/>
      <c r="M18" s="60">
        <f>IF(K18&gt;K19,1,IF(K19&gt;K18,0,IF(L18&gt;L19,1,0)))</f>
        <v>1</v>
      </c>
      <c r="N18" s="62">
        <f>H18+K18</f>
        <v>207</v>
      </c>
      <c r="O18" s="63">
        <f>J18+M18</f>
        <v>2</v>
      </c>
      <c r="P18" s="61"/>
      <c r="R18" s="66" t="str">
        <f>IF(O18+O19=0," ",IF(O18&gt;O19,F18,IF(O19&gt;O18,F19,IF(P18&gt;P19,F18,F19))))</f>
        <v>Nákits Dániel</v>
      </c>
      <c r="S18" s="67" t="str">
        <f>IF(O18+O19=0," ",IF(O18&gt;O19,G18,IF(O19&gt;O18,G19,IF(P18&gt;P19,G18,G19))))</f>
        <v>FTC</v>
      </c>
    </row>
    <row r="19" spans="1:16" ht="16.5" thickBot="1">
      <c r="A19" s="214"/>
      <c r="B19" s="220"/>
      <c r="C19" s="217"/>
      <c r="D19" s="59" t="s">
        <v>15</v>
      </c>
      <c r="E19" s="125" t="str">
        <f>Eredmény!A17</f>
        <v>13.</v>
      </c>
      <c r="F19" s="2" t="str">
        <f>Eredmény!B17</f>
        <v>Tóth Áron</v>
      </c>
      <c r="G19" s="2" t="str">
        <f>Eredmény!C17</f>
        <v>BKV Előre SC</v>
      </c>
      <c r="H19" s="49">
        <v>101</v>
      </c>
      <c r="I19" s="49"/>
      <c r="J19" s="2">
        <f>IF(H19&gt;H18,1,IF(H18&gt;H19,0,IF(I19&gt;I18,1,0)))</f>
        <v>0</v>
      </c>
      <c r="K19" s="49">
        <v>86</v>
      </c>
      <c r="L19" s="49"/>
      <c r="M19" s="60">
        <f>IF(K19&gt;K18,1,IF(K18&gt;K19,0,IF(L19&gt;L18,1,0)))</f>
        <v>0</v>
      </c>
      <c r="N19" s="64">
        <f>H19+K19</f>
        <v>187</v>
      </c>
      <c r="O19" s="65">
        <f>J19+M19</f>
        <v>0</v>
      </c>
      <c r="P19" s="61"/>
    </row>
    <row r="20" ht="9" customHeight="1" thickBot="1">
      <c r="C20" s="85"/>
    </row>
    <row r="21" spans="1:19" ht="16.5" thickBot="1">
      <c r="A21" s="213">
        <v>0.4270833333333333</v>
      </c>
      <c r="B21" s="220" t="s">
        <v>15</v>
      </c>
      <c r="C21" s="217" t="s">
        <v>12</v>
      </c>
      <c r="D21" s="59" t="s">
        <v>12</v>
      </c>
      <c r="E21" s="125" t="str">
        <f>Eredmény!A5</f>
        <v>1.</v>
      </c>
      <c r="F21" s="2" t="str">
        <f>Eredmény!B5</f>
        <v>Ander Tamás</v>
      </c>
      <c r="G21" s="2" t="str">
        <f>Eredmény!C5</f>
        <v>Kazincbarcikai VTSE</v>
      </c>
      <c r="H21" s="49">
        <v>115</v>
      </c>
      <c r="I21" s="49"/>
      <c r="J21" s="2">
        <f>IF(H21&gt;H22,1,IF(H22&gt;H21,0,IF(I21&gt;I22,1,0)))</f>
        <v>1</v>
      </c>
      <c r="K21" s="49">
        <v>104</v>
      </c>
      <c r="L21" s="49"/>
      <c r="M21" s="60">
        <f>IF(K21&gt;K22,1,IF(K22&gt;K21,0,IF(L21&gt;L22,1,0)))</f>
        <v>0</v>
      </c>
      <c r="N21" s="62">
        <f>H21+K21</f>
        <v>219</v>
      </c>
      <c r="O21" s="63">
        <f>J21+M21</f>
        <v>1</v>
      </c>
      <c r="P21" s="61">
        <v>13</v>
      </c>
      <c r="R21" s="66" t="str">
        <f>IF(O21+O22=0," ",IF(O21&gt;O22,F21,IF(O22&gt;O21,F22,IF(P21&gt;P22,F21,F22))))</f>
        <v>Rapatyi Richárd</v>
      </c>
      <c r="S21" s="67" t="str">
        <f>IF(O21+O22=0," ",IF(O21&gt;O22,G21,IF(O22&gt;O21,G22,IF(P21&gt;P22,G21,G22))))</f>
        <v>Közutasok KTK</v>
      </c>
    </row>
    <row r="22" spans="1:16" ht="16.5" thickBot="1">
      <c r="A22" s="214"/>
      <c r="B22" s="220"/>
      <c r="C22" s="217"/>
      <c r="D22" s="59" t="s">
        <v>13</v>
      </c>
      <c r="E22" s="125" t="str">
        <f>Eredmény!A20</f>
        <v>16.</v>
      </c>
      <c r="F22" s="2" t="str">
        <f>Eredmény!B20</f>
        <v>Rapatyi Richárd</v>
      </c>
      <c r="G22" s="2" t="str">
        <f>Eredmény!C20</f>
        <v>Közutasok KTK</v>
      </c>
      <c r="H22" s="49">
        <v>98</v>
      </c>
      <c r="I22" s="49"/>
      <c r="J22" s="2">
        <f>IF(H22&gt;H21,1,IF(H21&gt;H22,0,IF(I22&gt;I21,1,0)))</f>
        <v>0</v>
      </c>
      <c r="K22" s="49">
        <v>106</v>
      </c>
      <c r="L22" s="49"/>
      <c r="M22" s="60">
        <f>IF(K22&gt;K21,1,IF(K21&gt;K22,0,IF(L22&gt;L21,1,0)))</f>
        <v>1</v>
      </c>
      <c r="N22" s="64">
        <f>H22+K22</f>
        <v>204</v>
      </c>
      <c r="O22" s="65">
        <f>J22+M22</f>
        <v>1</v>
      </c>
      <c r="P22" s="61">
        <v>18</v>
      </c>
    </row>
    <row r="23" ht="9" customHeight="1" thickBot="1">
      <c r="C23" s="85"/>
    </row>
    <row r="24" spans="1:19" ht="16.5" thickBot="1">
      <c r="A24" s="213">
        <v>0.4270833333333333</v>
      </c>
      <c r="B24" s="220" t="s">
        <v>15</v>
      </c>
      <c r="C24" s="217" t="s">
        <v>12</v>
      </c>
      <c r="D24" s="59" t="s">
        <v>14</v>
      </c>
      <c r="E24" s="125" t="str">
        <f>Eredmény!A6</f>
        <v>2.</v>
      </c>
      <c r="F24" s="2" t="str">
        <f>Eredmény!B6</f>
        <v>Karácsony Tamás</v>
      </c>
      <c r="G24" s="2" t="str">
        <f>Eredmény!C6</f>
        <v>Oroszlányi SZE</v>
      </c>
      <c r="H24" s="49">
        <v>95</v>
      </c>
      <c r="I24" s="49">
        <v>8</v>
      </c>
      <c r="J24" s="2">
        <f>IF(H24&gt;H25,1,IF(H25&gt;H24,0,IF(I24&gt;I25,1,0)))</f>
        <v>1</v>
      </c>
      <c r="K24" s="49">
        <v>101</v>
      </c>
      <c r="L24" s="49"/>
      <c r="M24" s="60">
        <f>IF(K24&gt;K25,1,IF(K25&gt;K24,0,IF(L24&gt;L25,1,0)))</f>
        <v>0</v>
      </c>
      <c r="N24" s="62">
        <f>H24+K24</f>
        <v>196</v>
      </c>
      <c r="O24" s="63">
        <f>J24+M24</f>
        <v>1</v>
      </c>
      <c r="P24" s="61">
        <v>16</v>
      </c>
      <c r="R24" s="66" t="str">
        <f>IF(O24+O25=0," ",IF(O24&gt;O25,F24,IF(O25&gt;O24,F25,IF(P24&gt;P25,F24,F25))))</f>
        <v>Tóth Norbert</v>
      </c>
      <c r="S24" s="67" t="str">
        <f>IF(O24+O25=0," ",IF(O24&gt;O25,G24,IF(O25&gt;O24,G25,IF(P24&gt;P25,G24,G25))))</f>
        <v>Budapesti Erőmű SE</v>
      </c>
    </row>
    <row r="25" spans="1:16" ht="16.5" thickBot="1">
      <c r="A25" s="214"/>
      <c r="B25" s="220"/>
      <c r="C25" s="217"/>
      <c r="D25" s="59" t="s">
        <v>15</v>
      </c>
      <c r="E25" s="125" t="str">
        <f>Eredmény!A19</f>
        <v>15.</v>
      </c>
      <c r="F25" s="2" t="str">
        <f>Eredmény!B19</f>
        <v>Tóth Norbert</v>
      </c>
      <c r="G25" s="2" t="str">
        <f>Eredmény!C19</f>
        <v>Budapesti Erőmű SE</v>
      </c>
      <c r="H25" s="49">
        <v>95</v>
      </c>
      <c r="I25" s="49">
        <v>7</v>
      </c>
      <c r="J25" s="2">
        <f>IF(H25&gt;H24,1,IF(H24&gt;H25,0,IF(I25&gt;I24,1,0)))</f>
        <v>0</v>
      </c>
      <c r="K25" s="49">
        <v>104</v>
      </c>
      <c r="L25" s="49"/>
      <c r="M25" s="60">
        <f>IF(K25&gt;K24,1,IF(K24&gt;K25,0,IF(L25&gt;L24,1,0)))</f>
        <v>1</v>
      </c>
      <c r="N25" s="64">
        <f>H25+K25</f>
        <v>199</v>
      </c>
      <c r="O25" s="65">
        <f>J25+M25</f>
        <v>1</v>
      </c>
      <c r="P25" s="61">
        <v>18</v>
      </c>
    </row>
    <row r="26" ht="15.75" thickBot="1"/>
    <row r="27" spans="1:19" ht="16.5" thickBot="1">
      <c r="A27" s="213">
        <v>0.4444444444444444</v>
      </c>
      <c r="B27" s="220" t="s">
        <v>16</v>
      </c>
      <c r="C27" s="217" t="s">
        <v>13</v>
      </c>
      <c r="D27" s="59" t="s">
        <v>12</v>
      </c>
      <c r="E27" s="125"/>
      <c r="F27" s="2" t="str">
        <f>R3</f>
        <v>Csinyi Gábor</v>
      </c>
      <c r="G27" s="2" t="str">
        <f>S3</f>
        <v>Kazincbarcikai VTSE</v>
      </c>
      <c r="H27" s="49">
        <v>108</v>
      </c>
      <c r="I27" s="49"/>
      <c r="J27" s="2">
        <f>IF(H27&gt;H28,1,IF(H28&gt;H27,0,IF(I27&gt;I28,1,0)))</f>
        <v>0</v>
      </c>
      <c r="K27" s="49">
        <v>122</v>
      </c>
      <c r="L27" s="49"/>
      <c r="M27" s="60">
        <f>IF(K27&gt;K28,1,IF(K28&gt;K27,0,IF(L27&gt;L28,1,0)))</f>
        <v>1</v>
      </c>
      <c r="N27" s="62">
        <f>H27+K27</f>
        <v>230</v>
      </c>
      <c r="O27" s="63">
        <f>J27+M27</f>
        <v>1</v>
      </c>
      <c r="P27" s="61">
        <v>22</v>
      </c>
      <c r="R27" s="66" t="str">
        <f>IF(O27+O28=0," ",IF(O27&gt;O28,F27,IF(O28&gt;O27,F28,IF(P27&gt;P28,F27,F28))))</f>
        <v>Csinyi Gábor</v>
      </c>
      <c r="S27" s="67" t="str">
        <f>IF(O27+O28=0," ",IF(O27&gt;O28,G27,IF(O28&gt;O27,G28,IF(P27&gt;P28,G27,G28))))</f>
        <v>Kazincbarcikai VTSE</v>
      </c>
    </row>
    <row r="28" spans="1:16" ht="16.5" thickBot="1">
      <c r="A28" s="214"/>
      <c r="B28" s="220"/>
      <c r="C28" s="217"/>
      <c r="D28" s="59" t="s">
        <v>13</v>
      </c>
      <c r="E28" s="125"/>
      <c r="F28" s="2" t="str">
        <f>R6</f>
        <v>Ritter Tamás</v>
      </c>
      <c r="G28" s="2" t="str">
        <f>S6</f>
        <v>Répcelaki SE</v>
      </c>
      <c r="H28" s="49">
        <v>122</v>
      </c>
      <c r="I28" s="49"/>
      <c r="J28" s="2">
        <f>IF(H28&gt;H27,1,IF(H27&gt;H28,0,IF(I28&gt;I27,1,0)))</f>
        <v>1</v>
      </c>
      <c r="K28" s="49">
        <v>89</v>
      </c>
      <c r="L28" s="49"/>
      <c r="M28" s="60">
        <f>IF(K28&gt;K27,1,IF(K27&gt;K28,0,IF(L28&gt;L27,1,0)))</f>
        <v>0</v>
      </c>
      <c r="N28" s="64">
        <f>H28+K28</f>
        <v>211</v>
      </c>
      <c r="O28" s="65">
        <f>J28+M28</f>
        <v>1</v>
      </c>
      <c r="P28" s="61">
        <v>17</v>
      </c>
    </row>
    <row r="29" ht="9" customHeight="1" thickBot="1">
      <c r="C29" s="85"/>
    </row>
    <row r="30" spans="1:19" ht="16.5" thickBot="1">
      <c r="A30" s="213">
        <v>0.4444444444444444</v>
      </c>
      <c r="B30" s="220" t="s">
        <v>16</v>
      </c>
      <c r="C30" s="217" t="s">
        <v>13</v>
      </c>
      <c r="D30" s="59" t="s">
        <v>14</v>
      </c>
      <c r="E30" s="125"/>
      <c r="F30" s="2" t="str">
        <f>R9</f>
        <v>Bíró Patrik</v>
      </c>
      <c r="G30" s="2" t="str">
        <f>S9</f>
        <v>FTC</v>
      </c>
      <c r="H30" s="49">
        <v>88</v>
      </c>
      <c r="I30" s="49"/>
      <c r="J30" s="2">
        <f>IF(H30&gt;H31,1,IF(H31&gt;H30,0,IF(I30&gt;I31,1,0)))</f>
        <v>0</v>
      </c>
      <c r="K30" s="49">
        <v>114</v>
      </c>
      <c r="L30" s="49"/>
      <c r="M30" s="60">
        <f>IF(K30&gt;K31,1,IF(K31&gt;K30,0,IF(L30&gt;L31,1,0)))</f>
        <v>1</v>
      </c>
      <c r="N30" s="62">
        <f>H30+K30</f>
        <v>202</v>
      </c>
      <c r="O30" s="63">
        <f>J30+M30</f>
        <v>1</v>
      </c>
      <c r="P30" s="61">
        <v>20</v>
      </c>
      <c r="R30" s="66" t="str">
        <f>IF(O30+O31=0," ",IF(O30&gt;O31,F30,IF(O31&gt;O30,F31,IF(P30&gt;P31,F30,F31))))</f>
        <v>Bíró Patrik</v>
      </c>
      <c r="S30" s="67" t="str">
        <f>IF(O30+O31=0," ",IF(O30&gt;O31,G30,IF(O31&gt;O30,G31,IF(P30&gt;P31,G30,G31))))</f>
        <v>FTC</v>
      </c>
    </row>
    <row r="31" spans="1:16" ht="16.5" thickBot="1">
      <c r="A31" s="214"/>
      <c r="B31" s="220"/>
      <c r="C31" s="217"/>
      <c r="D31" s="59" t="s">
        <v>15</v>
      </c>
      <c r="E31" s="125"/>
      <c r="F31" s="2" t="str">
        <f>R12</f>
        <v>Vörös Milán</v>
      </c>
      <c r="G31" s="2" t="str">
        <f>S12</f>
        <v>Répcelaki SE</v>
      </c>
      <c r="H31" s="49">
        <v>90</v>
      </c>
      <c r="I31" s="49"/>
      <c r="J31" s="2">
        <f>IF(H31&gt;H30,1,IF(H30&gt;H31,0,IF(I31&gt;I30,1,0)))</f>
        <v>1</v>
      </c>
      <c r="K31" s="49">
        <v>90</v>
      </c>
      <c r="L31" s="49"/>
      <c r="M31" s="60">
        <f>IF(K31&gt;K30,1,IF(K30&gt;K31,0,IF(L31&gt;L30,1,0)))</f>
        <v>0</v>
      </c>
      <c r="N31" s="64">
        <f>H31+K31</f>
        <v>180</v>
      </c>
      <c r="O31" s="65">
        <f>J31+M31</f>
        <v>1</v>
      </c>
      <c r="P31" s="61">
        <v>17</v>
      </c>
    </row>
    <row r="32" ht="9" customHeight="1" thickBot="1">
      <c r="C32" s="85"/>
    </row>
    <row r="33" spans="1:19" ht="16.5" thickBot="1">
      <c r="A33" s="213">
        <v>0.4618055555555556</v>
      </c>
      <c r="B33" s="220" t="s">
        <v>17</v>
      </c>
      <c r="C33" s="217" t="s">
        <v>13</v>
      </c>
      <c r="D33" s="59" t="s">
        <v>12</v>
      </c>
      <c r="E33" s="125"/>
      <c r="F33" s="2" t="str">
        <f>R15</f>
        <v>Babos Tamás</v>
      </c>
      <c r="G33" s="2" t="str">
        <f>S15</f>
        <v>Győr-Szol TC</v>
      </c>
      <c r="H33" s="49">
        <v>104</v>
      </c>
      <c r="I33" s="49"/>
      <c r="J33" s="2">
        <f>IF(H33&gt;H34,1,IF(H34&gt;H33,0,IF(I33&gt;I34,1,0)))</f>
        <v>1</v>
      </c>
      <c r="K33" s="49">
        <v>110</v>
      </c>
      <c r="L33" s="49"/>
      <c r="M33" s="60">
        <f>IF(K33&gt;K34,1,IF(K34&gt;K33,0,IF(L33&gt;L34,1,0)))</f>
        <v>1</v>
      </c>
      <c r="N33" s="62">
        <f>H33+K33</f>
        <v>214</v>
      </c>
      <c r="O33" s="63">
        <f>J33+M33</f>
        <v>2</v>
      </c>
      <c r="P33" s="61"/>
      <c r="R33" s="66" t="str">
        <f>IF(O33+O34=0," ",IF(O33&gt;O34,F33,IF(O34&gt;O33,F34,IF(P33&gt;P34,F33,F34))))</f>
        <v>Babos Tamás</v>
      </c>
      <c r="S33" s="67" t="str">
        <f>IF(O33+O34=0," ",IF(O33&gt;O34,G33,IF(O34&gt;O33,G34,IF(P33&gt;P34,G33,G34))))</f>
        <v>Győr-Szol TC</v>
      </c>
    </row>
    <row r="34" spans="1:16" ht="16.5" thickBot="1">
      <c r="A34" s="214"/>
      <c r="B34" s="220"/>
      <c r="C34" s="217"/>
      <c r="D34" s="59" t="s">
        <v>13</v>
      </c>
      <c r="E34" s="125"/>
      <c r="F34" s="2" t="str">
        <f>R18</f>
        <v>Nákits Dániel</v>
      </c>
      <c r="G34" s="2" t="str">
        <f>S18</f>
        <v>FTC</v>
      </c>
      <c r="H34" s="49">
        <v>92</v>
      </c>
      <c r="I34" s="49"/>
      <c r="J34" s="2">
        <f>IF(H34&gt;H33,1,IF(H33&gt;H34,0,IF(I34&gt;I33,1,0)))</f>
        <v>0</v>
      </c>
      <c r="K34" s="49">
        <v>105</v>
      </c>
      <c r="L34" s="49"/>
      <c r="M34" s="60">
        <f>IF(K34&gt;K33,1,IF(K33&gt;K34,0,IF(L34&gt;L33,1,0)))</f>
        <v>0</v>
      </c>
      <c r="N34" s="64">
        <f>H34+K34</f>
        <v>197</v>
      </c>
      <c r="O34" s="65">
        <f>J34+M34</f>
        <v>0</v>
      </c>
      <c r="P34" s="61"/>
    </row>
    <row r="35" ht="9" customHeight="1" thickBot="1">
      <c r="C35" s="85"/>
    </row>
    <row r="36" spans="1:19" ht="16.5" thickBot="1">
      <c r="A36" s="213">
        <v>0.4618055555555556</v>
      </c>
      <c r="B36" s="220" t="s">
        <v>17</v>
      </c>
      <c r="C36" s="217" t="s">
        <v>13</v>
      </c>
      <c r="D36" s="59" t="s">
        <v>14</v>
      </c>
      <c r="E36" s="125"/>
      <c r="F36" s="2" t="str">
        <f>R21</f>
        <v>Rapatyi Richárd</v>
      </c>
      <c r="G36" s="2" t="str">
        <f>S21</f>
        <v>Közutasok KTK</v>
      </c>
      <c r="H36" s="49">
        <v>84</v>
      </c>
      <c r="I36" s="49"/>
      <c r="J36" s="2">
        <f>IF(H36&gt;H37,1,IF(H37&gt;H36,0,IF(I36&gt;I37,1,0)))</f>
        <v>0</v>
      </c>
      <c r="K36" s="49">
        <v>82</v>
      </c>
      <c r="L36" s="49"/>
      <c r="M36" s="60">
        <f>IF(K36&gt;K37,1,IF(K37&gt;K36,0,IF(L36&gt;L37,1,0)))</f>
        <v>0</v>
      </c>
      <c r="N36" s="62">
        <f>H36+K36</f>
        <v>166</v>
      </c>
      <c r="O36" s="63">
        <f>J36+M36</f>
        <v>0</v>
      </c>
      <c r="P36" s="61"/>
      <c r="R36" s="66" t="str">
        <f>IF(O36+O37=0," ",IF(O36&gt;O37,F36,IF(O37&gt;O36,F37,IF(P36&gt;P37,F36,F37))))</f>
        <v>Tóth Norbert</v>
      </c>
      <c r="S36" s="67" t="str">
        <f>IF(O36+O37=0," ",IF(O36&gt;O37,G36,IF(O37&gt;O36,G37,IF(P36&gt;P37,G36,G37))))</f>
        <v>Budapesti Erőmű SE</v>
      </c>
    </row>
    <row r="37" spans="1:16" ht="16.5" thickBot="1">
      <c r="A37" s="214"/>
      <c r="B37" s="220"/>
      <c r="C37" s="217"/>
      <c r="D37" s="59" t="s">
        <v>15</v>
      </c>
      <c r="E37" s="125"/>
      <c r="F37" s="2" t="str">
        <f>R24</f>
        <v>Tóth Norbert</v>
      </c>
      <c r="G37" s="2" t="str">
        <f>S24</f>
        <v>Budapesti Erőmű SE</v>
      </c>
      <c r="H37" s="49">
        <v>103</v>
      </c>
      <c r="I37" s="49"/>
      <c r="J37" s="2">
        <f>IF(H37&gt;H36,1,IF(H36&gt;H37,0,IF(I37&gt;I36,1,0)))</f>
        <v>1</v>
      </c>
      <c r="K37" s="49">
        <v>112</v>
      </c>
      <c r="L37" s="49"/>
      <c r="M37" s="60">
        <f>IF(K37&gt;K36,1,IF(K36&gt;K37,0,IF(L37&gt;L36,1,0)))</f>
        <v>1</v>
      </c>
      <c r="N37" s="64">
        <f>H37+K37</f>
        <v>215</v>
      </c>
      <c r="O37" s="65">
        <f>J37+M37</f>
        <v>2</v>
      </c>
      <c r="P37" s="61"/>
    </row>
    <row r="38" ht="15.75" thickBot="1"/>
    <row r="39" spans="1:19" ht="16.5" thickBot="1">
      <c r="A39" s="213">
        <v>0.4791666666666667</v>
      </c>
      <c r="B39" s="220" t="s">
        <v>18</v>
      </c>
      <c r="C39" s="217" t="s">
        <v>14</v>
      </c>
      <c r="D39" s="59" t="s">
        <v>12</v>
      </c>
      <c r="E39" s="125"/>
      <c r="F39" s="2" t="str">
        <f>R27</f>
        <v>Csinyi Gábor</v>
      </c>
      <c r="G39" s="2" t="str">
        <f>S27</f>
        <v>Kazincbarcikai VTSE</v>
      </c>
      <c r="H39" s="49">
        <v>100</v>
      </c>
      <c r="I39" s="49"/>
      <c r="J39" s="2">
        <f>IF(H39&gt;H40,1,IF(H40&gt;H39,0,IF(I39&gt;I40,1,0)))</f>
        <v>0</v>
      </c>
      <c r="K39" s="49">
        <v>90</v>
      </c>
      <c r="L39" s="49"/>
      <c r="M39" s="60">
        <f>IF(K39&gt;K40,1,IF(K40&gt;K39,0,IF(L39&gt;L40,1,0)))</f>
        <v>0</v>
      </c>
      <c r="N39" s="62">
        <f>H39+K39</f>
        <v>190</v>
      </c>
      <c r="O39" s="63">
        <f>J39+M39</f>
        <v>0</v>
      </c>
      <c r="P39" s="61"/>
      <c r="R39" s="66" t="str">
        <f>IF(O39+O40=0," ",IF(O39&gt;O40,F39,IF(O40&gt;O39,F40,IF(P39&gt;P40,F39,F40))))</f>
        <v>Bíró Patrik</v>
      </c>
      <c r="S39" s="67" t="str">
        <f>IF(O39+O40=0," ",IF(O39&gt;O40,G39,IF(O40&gt;O39,G40,IF(P39&gt;P40,G39,G40))))</f>
        <v>FTC</v>
      </c>
    </row>
    <row r="40" spans="1:16" ht="16.5" thickBot="1">
      <c r="A40" s="214"/>
      <c r="B40" s="220"/>
      <c r="C40" s="217"/>
      <c r="D40" s="59" t="s">
        <v>13</v>
      </c>
      <c r="E40" s="125"/>
      <c r="F40" s="2" t="str">
        <f>R30</f>
        <v>Bíró Patrik</v>
      </c>
      <c r="G40" s="2" t="str">
        <f>S30</f>
        <v>FTC</v>
      </c>
      <c r="H40" s="49">
        <v>105</v>
      </c>
      <c r="I40" s="49"/>
      <c r="J40" s="2">
        <f>IF(H40&gt;H39,1,IF(H39&gt;H40,0,IF(I40&gt;I39,1,0)))</f>
        <v>1</v>
      </c>
      <c r="K40" s="49">
        <v>115</v>
      </c>
      <c r="L40" s="49"/>
      <c r="M40" s="60">
        <f>IF(K40&gt;K39,1,IF(K39&gt;K40,0,IF(L40&gt;L39,1,0)))</f>
        <v>1</v>
      </c>
      <c r="N40" s="64">
        <f>H40+K40</f>
        <v>220</v>
      </c>
      <c r="O40" s="65">
        <f>J40+M40</f>
        <v>2</v>
      </c>
      <c r="P40" s="61"/>
    </row>
    <row r="41" ht="9" customHeight="1" thickBot="1">
      <c r="C41" s="85"/>
    </row>
    <row r="42" spans="1:19" ht="16.5" thickBot="1">
      <c r="A42" s="213">
        <v>0.4791666666666667</v>
      </c>
      <c r="B42" s="220" t="s">
        <v>18</v>
      </c>
      <c r="C42" s="217" t="s">
        <v>14</v>
      </c>
      <c r="D42" s="59" t="s">
        <v>14</v>
      </c>
      <c r="E42" s="125"/>
      <c r="F42" s="2" t="str">
        <f>R33</f>
        <v>Babos Tamás</v>
      </c>
      <c r="G42" s="2" t="str">
        <f>S33</f>
        <v>Győr-Szol TC</v>
      </c>
      <c r="H42" s="49">
        <v>104</v>
      </c>
      <c r="I42" s="49"/>
      <c r="J42" s="2">
        <f>IF(H42&gt;H43,1,IF(H43&gt;H42,0,IF(I42&gt;I43,1,0)))</f>
        <v>1</v>
      </c>
      <c r="K42" s="49">
        <v>100</v>
      </c>
      <c r="L42" s="49"/>
      <c r="M42" s="60">
        <f>IF(K42&gt;K43,1,IF(K43&gt;K42,0,IF(L42&gt;L43,1,0)))</f>
        <v>1</v>
      </c>
      <c r="N42" s="62">
        <f>H42+K42</f>
        <v>204</v>
      </c>
      <c r="O42" s="63">
        <f>J42+M42</f>
        <v>2</v>
      </c>
      <c r="P42" s="61"/>
      <c r="R42" s="66" t="str">
        <f>IF(O42+O43=0," ",IF(O42&gt;O43,F42,IF(O43&gt;O42,F43,IF(P42&gt;P43,F42,F43))))</f>
        <v>Babos Tamás</v>
      </c>
      <c r="S42" s="67" t="str">
        <f>IF(O42+O43=0," ",IF(O42&gt;O43,G42,IF(O43&gt;O42,G43,IF(P42&gt;P43,G42,G43))))</f>
        <v>Győr-Szol TC</v>
      </c>
    </row>
    <row r="43" spans="1:16" ht="16.5" thickBot="1">
      <c r="A43" s="214"/>
      <c r="B43" s="220"/>
      <c r="C43" s="217"/>
      <c r="D43" s="59" t="s">
        <v>15</v>
      </c>
      <c r="E43" s="125"/>
      <c r="F43" s="2" t="str">
        <f>R36</f>
        <v>Tóth Norbert</v>
      </c>
      <c r="G43" s="2" t="str">
        <f>S36</f>
        <v>Budapesti Erőmű SE</v>
      </c>
      <c r="H43" s="49">
        <v>95</v>
      </c>
      <c r="I43" s="49"/>
      <c r="J43" s="2">
        <f>IF(H43&gt;H42,1,IF(H42&gt;H43,0,IF(I43&gt;I42,1,0)))</f>
        <v>0</v>
      </c>
      <c r="K43" s="49">
        <v>87</v>
      </c>
      <c r="L43" s="49"/>
      <c r="M43" s="60">
        <f>IF(K43&gt;K42,1,IF(K42&gt;K43,0,IF(L43&gt;L42,1,0)))</f>
        <v>0</v>
      </c>
      <c r="N43" s="64">
        <f>H43+K43</f>
        <v>182</v>
      </c>
      <c r="O43" s="65">
        <f>J43+M43</f>
        <v>0</v>
      </c>
      <c r="P43" s="61"/>
    </row>
    <row r="45" ht="15.75" thickBot="1"/>
    <row r="46" spans="1:19" ht="19.5" thickBot="1">
      <c r="A46" s="213">
        <v>0.49652777777777773</v>
      </c>
      <c r="B46" s="220" t="s">
        <v>19</v>
      </c>
      <c r="C46" s="217" t="s">
        <v>15</v>
      </c>
      <c r="D46" s="59" t="s">
        <v>14</v>
      </c>
      <c r="E46" s="125"/>
      <c r="F46" s="2" t="str">
        <f>R39</f>
        <v>Bíró Patrik</v>
      </c>
      <c r="G46" s="2" t="str">
        <f>S39</f>
        <v>FTC</v>
      </c>
      <c r="H46" s="49">
        <v>93</v>
      </c>
      <c r="I46" s="49"/>
      <c r="J46" s="2">
        <f>IF(H46&gt;H47,1,IF(H47&gt;H46,0,IF(I46&gt;I47,1,0)))</f>
        <v>1</v>
      </c>
      <c r="K46" s="49">
        <v>114</v>
      </c>
      <c r="L46" s="49"/>
      <c r="M46" s="60">
        <f>IF(K46&gt;K47,1,IF(K47&gt;K46,0,IF(L46&gt;L47,1,0)))</f>
        <v>1</v>
      </c>
      <c r="N46" s="62">
        <f>H46+K46</f>
        <v>207</v>
      </c>
      <c r="O46" s="63">
        <f>J46+M46</f>
        <v>2</v>
      </c>
      <c r="P46" s="61"/>
      <c r="R46" s="119" t="str">
        <f>IF(O46+O47=0," ",IF(O46&gt;O47,F46,IF(O47&gt;O46,F47,IF(P46&gt;P47,F46,F47))))</f>
        <v>Bíró Patrik</v>
      </c>
      <c r="S46" s="120" t="str">
        <f>IF(O46+O47=0," ",IF(O46&gt;O47,G46,IF(O47&gt;O46,G47,IF(P46&gt;P47,G46,G47))))</f>
        <v>FTC</v>
      </c>
    </row>
    <row r="47" spans="1:19" ht="19.5" thickBot="1">
      <c r="A47" s="214"/>
      <c r="B47" s="220"/>
      <c r="C47" s="217"/>
      <c r="D47" s="59" t="s">
        <v>15</v>
      </c>
      <c r="E47" s="125"/>
      <c r="F47" s="2" t="str">
        <f>R42</f>
        <v>Babos Tamás</v>
      </c>
      <c r="G47" s="2" t="str">
        <f>S42</f>
        <v>Győr-Szol TC</v>
      </c>
      <c r="H47" s="49">
        <v>81</v>
      </c>
      <c r="I47" s="49"/>
      <c r="J47" s="2">
        <f>IF(H47&gt;H46,1,IF(H46&gt;H47,0,IF(I47&gt;I46,1,0)))</f>
        <v>0</v>
      </c>
      <c r="K47" s="49">
        <v>104</v>
      </c>
      <c r="L47" s="49"/>
      <c r="M47" s="60">
        <f>IF(K47&gt;K46,1,IF(K46&gt;K47,0,IF(L47&gt;L46,1,0)))</f>
        <v>0</v>
      </c>
      <c r="N47" s="64">
        <f>H47+K47</f>
        <v>185</v>
      </c>
      <c r="O47" s="65">
        <f>J47+M47</f>
        <v>0</v>
      </c>
      <c r="P47" s="61"/>
      <c r="R47" s="127"/>
      <c r="S47" s="127"/>
    </row>
  </sheetData>
  <sheetProtection sheet="1" sort="0"/>
  <mergeCells count="48">
    <mergeCell ref="B39:B40"/>
    <mergeCell ref="C39:C40"/>
    <mergeCell ref="B42:B43"/>
    <mergeCell ref="C42:C43"/>
    <mergeCell ref="B46:B47"/>
    <mergeCell ref="C46:C47"/>
    <mergeCell ref="C36:C37"/>
    <mergeCell ref="B36:B37"/>
    <mergeCell ref="B24:B25"/>
    <mergeCell ref="C27:C28"/>
    <mergeCell ref="B27:B28"/>
    <mergeCell ref="C30:C31"/>
    <mergeCell ref="B30:B31"/>
    <mergeCell ref="B12:B13"/>
    <mergeCell ref="B15:B16"/>
    <mergeCell ref="B18:B19"/>
    <mergeCell ref="C33:C34"/>
    <mergeCell ref="B33:B34"/>
    <mergeCell ref="B21:B22"/>
    <mergeCell ref="C15:C16"/>
    <mergeCell ref="C24:C25"/>
    <mergeCell ref="A9:A10"/>
    <mergeCell ref="A12:A13"/>
    <mergeCell ref="C9:C10"/>
    <mergeCell ref="C12:C13"/>
    <mergeCell ref="C18:C19"/>
    <mergeCell ref="C21:C22"/>
    <mergeCell ref="B9:B10"/>
    <mergeCell ref="A15:A16"/>
    <mergeCell ref="A18:A19"/>
    <mergeCell ref="A21:A22"/>
    <mergeCell ref="N1:P1"/>
    <mergeCell ref="C3:C4"/>
    <mergeCell ref="A3:A4"/>
    <mergeCell ref="A6:A7"/>
    <mergeCell ref="H1:I1"/>
    <mergeCell ref="K1:L1"/>
    <mergeCell ref="C6:C7"/>
    <mergeCell ref="B3:B4"/>
    <mergeCell ref="B6:B7"/>
    <mergeCell ref="A24:A25"/>
    <mergeCell ref="A42:A43"/>
    <mergeCell ref="A46:A47"/>
    <mergeCell ref="A27:A28"/>
    <mergeCell ref="A33:A34"/>
    <mergeCell ref="A36:A37"/>
    <mergeCell ref="A39:A40"/>
    <mergeCell ref="A30:A3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zoomScale="98" zoomScaleNormal="98" zoomScalePageLayoutView="0" workbookViewId="0" topLeftCell="A1">
      <selection activeCell="G11" sqref="G11"/>
    </sheetView>
  </sheetViews>
  <sheetFormatPr defaultColWidth="9.140625" defaultRowHeight="15"/>
  <cols>
    <col min="1" max="1" width="17.140625" style="0" customWidth="1"/>
    <col min="2" max="2" width="19.7109375" style="0" customWidth="1"/>
    <col min="3" max="3" width="3.00390625" style="0" customWidth="1"/>
    <col min="4" max="4" width="4.00390625" style="0" customWidth="1"/>
    <col min="5" max="6" width="1.8515625" style="0" customWidth="1"/>
    <col min="7" max="7" width="17.140625" style="0" customWidth="1"/>
    <col min="8" max="8" width="19.7109375" style="0" customWidth="1"/>
    <col min="9" max="9" width="3.00390625" style="0" customWidth="1"/>
    <col min="10" max="10" width="4.00390625" style="0" customWidth="1"/>
    <col min="11" max="12" width="1.8515625" style="0" customWidth="1"/>
    <col min="13" max="13" width="20.7109375" style="0" customWidth="1"/>
    <col min="14" max="14" width="19.7109375" style="0" customWidth="1"/>
    <col min="15" max="15" width="3.00390625" style="0" customWidth="1"/>
    <col min="16" max="16" width="4.00390625" style="0" customWidth="1"/>
    <col min="17" max="18" width="1.8515625" style="0" customWidth="1"/>
    <col min="19" max="19" width="18.7109375" style="0" customWidth="1"/>
    <col min="20" max="20" width="20.7109375" style="0" customWidth="1"/>
    <col min="21" max="21" width="3.28125" style="0" customWidth="1"/>
    <col min="22" max="22" width="4.28125" style="0" customWidth="1"/>
  </cols>
  <sheetData>
    <row r="1" spans="1:17" ht="18.75">
      <c r="A1" s="201" t="s">
        <v>156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</row>
    <row r="2" spans="1:17" ht="15.75">
      <c r="A2" s="221" t="s">
        <v>157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</row>
    <row r="4" ht="15.75" thickBot="1"/>
    <row r="5" spans="1:5" ht="16.5" thickBot="1">
      <c r="A5" s="86" t="str">
        <f>'Sprint beírás'!F3</f>
        <v>Csinyi Gábor</v>
      </c>
      <c r="B5" s="87" t="str">
        <f>'Sprint beírás'!G3</f>
        <v>Kazincbarcikai VTSE</v>
      </c>
      <c r="C5" s="88">
        <f>'Sprint beírás'!O3</f>
        <v>1</v>
      </c>
      <c r="D5" s="89">
        <f>IF(C5=C6,'Sprint beírás'!P3," ")</f>
        <v>18</v>
      </c>
      <c r="E5" s="100"/>
    </row>
    <row r="6" spans="1:10" ht="16.5" thickBot="1">
      <c r="A6" s="90" t="str">
        <f>'Sprint beírás'!F4</f>
        <v>Kiss Norbert</v>
      </c>
      <c r="B6" s="91" t="str">
        <f>'Sprint beírás'!G4</f>
        <v>Győr-Szol TC</v>
      </c>
      <c r="C6" s="92">
        <f>'Sprint beírás'!O4</f>
        <v>1</v>
      </c>
      <c r="D6" s="93">
        <f>IF(C5=C6,'Sprint beírás'!P4," ")</f>
        <v>17</v>
      </c>
      <c r="E6" s="99"/>
      <c r="F6" s="101"/>
      <c r="G6" s="86" t="str">
        <f>'Sprint beírás'!F27</f>
        <v>Csinyi Gábor</v>
      </c>
      <c r="H6" s="87" t="str">
        <f>'Sprint beírás'!G27</f>
        <v>Kazincbarcikai VTSE</v>
      </c>
      <c r="I6" s="88">
        <f>'Sprint beírás'!O27</f>
        <v>1</v>
      </c>
      <c r="J6" s="89">
        <f>IF(I6=I8,'Sprint beírás'!P27," ")</f>
        <v>22</v>
      </c>
    </row>
    <row r="7" spans="1:10" ht="6.75" customHeight="1" thickBot="1">
      <c r="A7" s="94"/>
      <c r="B7" s="94"/>
      <c r="C7" s="95"/>
      <c r="D7" s="94"/>
      <c r="E7" s="94"/>
      <c r="G7" s="96"/>
      <c r="H7" s="97"/>
      <c r="I7" s="97"/>
      <c r="J7" s="98"/>
    </row>
    <row r="8" spans="1:11" ht="16.5" thickBot="1">
      <c r="A8" s="86" t="str">
        <f>'Sprint beírás'!F6</f>
        <v>Vajda Ádám</v>
      </c>
      <c r="B8" s="87" t="str">
        <f>'Sprint beírás'!G6</f>
        <v>BKV Előre SC</v>
      </c>
      <c r="C8" s="88">
        <f>'Sprint beírás'!O6</f>
        <v>0</v>
      </c>
      <c r="D8" s="89" t="str">
        <f>IF(C8=C9,'Sprint beírás'!P6," ")</f>
        <v> </v>
      </c>
      <c r="E8" s="102"/>
      <c r="F8" s="103"/>
      <c r="G8" s="90" t="str">
        <f>'Sprint beírás'!F28</f>
        <v>Ritter Tamás</v>
      </c>
      <c r="H8" s="91" t="str">
        <f>'Sprint beírás'!G28</f>
        <v>Répcelaki SE</v>
      </c>
      <c r="I8" s="92">
        <f>'Sprint beírás'!O28</f>
        <v>1</v>
      </c>
      <c r="J8" s="93">
        <f>IF(I6=I8,'Sprint beírás'!P28," ")</f>
        <v>17</v>
      </c>
      <c r="K8" s="105"/>
    </row>
    <row r="9" spans="1:16" ht="16.5" thickBot="1">
      <c r="A9" s="90" t="str">
        <f>'Sprint beírás'!F7</f>
        <v>Ritter Tamás</v>
      </c>
      <c r="B9" s="91" t="str">
        <f>'Sprint beírás'!G7</f>
        <v>Répcelaki SE</v>
      </c>
      <c r="C9" s="92">
        <f>'Sprint beírás'!O7</f>
        <v>2</v>
      </c>
      <c r="D9" s="93" t="str">
        <f>IF(C8=C9,'Sprint beírás'!P7," ")</f>
        <v> </v>
      </c>
      <c r="E9" s="99"/>
      <c r="L9" s="101"/>
      <c r="M9" s="86" t="str">
        <f>'Sprint beírás'!F39</f>
        <v>Csinyi Gábor</v>
      </c>
      <c r="N9" s="87" t="str">
        <f>'Sprint beírás'!G39</f>
        <v>Kazincbarcikai VTSE</v>
      </c>
      <c r="O9" s="88">
        <f>'Sprint beírás'!O39</f>
        <v>0</v>
      </c>
      <c r="P9" s="89" t="str">
        <f>IF(O9=O11,'Sprint beírás'!P39," ")</f>
        <v> </v>
      </c>
    </row>
    <row r="10" spans="1:16" ht="6.75" customHeight="1" thickBot="1">
      <c r="A10" s="94"/>
      <c r="B10" s="94"/>
      <c r="C10" s="94"/>
      <c r="D10" s="94"/>
      <c r="E10" s="94"/>
      <c r="M10" s="96"/>
      <c r="N10" s="97"/>
      <c r="O10" s="97"/>
      <c r="P10" s="98"/>
    </row>
    <row r="11" spans="1:17" ht="16.5" thickBot="1">
      <c r="A11" s="86" t="str">
        <f>'Sprint beírás'!F9</f>
        <v>Bíró Patrik</v>
      </c>
      <c r="B11" s="87" t="str">
        <f>'Sprint beírás'!G9</f>
        <v>FTC</v>
      </c>
      <c r="C11" s="88">
        <f>'Sprint beírás'!O9</f>
        <v>2</v>
      </c>
      <c r="D11" s="89" t="str">
        <f>IF(C12=C11,'Sprint beírás'!P9," ")</f>
        <v> </v>
      </c>
      <c r="E11" s="99"/>
      <c r="L11" s="103"/>
      <c r="M11" s="90" t="str">
        <f>'Sprint beírás'!F40</f>
        <v>Bíró Patrik</v>
      </c>
      <c r="N11" s="91" t="str">
        <f>'Sprint beírás'!G40</f>
        <v>FTC</v>
      </c>
      <c r="O11" s="92">
        <f>'Sprint beírás'!O40</f>
        <v>2</v>
      </c>
      <c r="P11" s="93" t="str">
        <f>IF(O9=O11,'Sprint beírás'!P40," ")</f>
        <v> </v>
      </c>
      <c r="Q11" s="105"/>
    </row>
    <row r="12" spans="1:17" ht="16.5" thickBot="1">
      <c r="A12" s="90" t="str">
        <f>'Sprint beírás'!F10</f>
        <v>Pintér Károly</v>
      </c>
      <c r="B12" s="91" t="str">
        <f>'Sprint beírás'!G10</f>
        <v>ZTK-FMVas</v>
      </c>
      <c r="C12" s="92">
        <f>'Sprint beírás'!O10</f>
        <v>0</v>
      </c>
      <c r="D12" s="93" t="str">
        <f>IF(C11=C12,'Sprint beírás'!P10," ")</f>
        <v> </v>
      </c>
      <c r="E12" s="104"/>
      <c r="F12" s="101"/>
      <c r="G12" s="86" t="str">
        <f>'Sprint beírás'!F30</f>
        <v>Bíró Patrik</v>
      </c>
      <c r="H12" s="87" t="str">
        <f>'Sprint beírás'!G30</f>
        <v>FTC</v>
      </c>
      <c r="I12" s="88">
        <f>'Sprint beírás'!O30</f>
        <v>1</v>
      </c>
      <c r="J12" s="89">
        <f>IF(I12=I14,'Sprint beírás'!P30," ")</f>
        <v>20</v>
      </c>
      <c r="K12" s="106"/>
      <c r="Q12" s="107"/>
    </row>
    <row r="13" spans="1:17" ht="6.75" customHeight="1" thickBot="1">
      <c r="A13" s="94"/>
      <c r="B13" s="94"/>
      <c r="C13" s="95"/>
      <c r="D13" s="94"/>
      <c r="E13" s="94"/>
      <c r="G13" s="96"/>
      <c r="H13" s="97"/>
      <c r="I13" s="97"/>
      <c r="J13" s="98"/>
      <c r="Q13" s="107"/>
    </row>
    <row r="14" spans="1:17" ht="16.5" thickBot="1">
      <c r="A14" s="86" t="str">
        <f>'Sprint beírás'!F12</f>
        <v>Vörös Milán</v>
      </c>
      <c r="B14" s="87" t="str">
        <f>'Sprint beírás'!G12</f>
        <v>Répcelaki SE</v>
      </c>
      <c r="C14" s="88">
        <f>'Sprint beírás'!O12</f>
        <v>1</v>
      </c>
      <c r="D14" s="89">
        <f>IF(C15=C14,'Sprint beírás'!P12," ")</f>
        <v>22</v>
      </c>
      <c r="E14" s="102"/>
      <c r="F14" s="103"/>
      <c r="G14" s="90" t="str">
        <f>'Sprint beírás'!F31</f>
        <v>Vörös Milán</v>
      </c>
      <c r="H14" s="91" t="str">
        <f>'Sprint beírás'!G31</f>
        <v>Répcelaki SE</v>
      </c>
      <c r="I14" s="92">
        <f>'Sprint beírás'!O31</f>
        <v>1</v>
      </c>
      <c r="J14" s="93">
        <f>IF(I12=I14,'Sprint beírás'!P31," ")</f>
        <v>17</v>
      </c>
      <c r="M14" s="121" t="s">
        <v>123</v>
      </c>
      <c r="Q14" s="107"/>
    </row>
    <row r="15" spans="1:17" ht="19.5" thickBot="1">
      <c r="A15" s="90" t="str">
        <f>'Sprint beírás'!F13</f>
        <v>Szabó Norbert</v>
      </c>
      <c r="B15" s="91" t="str">
        <f>'Sprint beírás'!G13</f>
        <v>FTC</v>
      </c>
      <c r="C15" s="92">
        <f>'Sprint beírás'!O13</f>
        <v>1</v>
      </c>
      <c r="D15" s="93">
        <f>IF(C14=C15,'Sprint beírás'!P13," ")</f>
        <v>15</v>
      </c>
      <c r="E15" s="99"/>
      <c r="M15" s="116" t="str">
        <f>'Sprint beírás'!F46</f>
        <v>Bíró Patrik</v>
      </c>
      <c r="N15" s="108" t="str">
        <f>'Sprint beírás'!G46</f>
        <v>FTC</v>
      </c>
      <c r="O15" s="109">
        <f>'Sprint beírás'!O46</f>
        <v>2</v>
      </c>
      <c r="P15" s="110" t="str">
        <f>IF(O15=O17,'Sprint beírás'!P46," ")</f>
        <v> </v>
      </c>
      <c r="Q15" s="106"/>
    </row>
    <row r="16" spans="1:16" ht="6.75" customHeight="1" thickBot="1">
      <c r="A16" s="94"/>
      <c r="B16" s="94"/>
      <c r="C16" s="94"/>
      <c r="D16" s="94"/>
      <c r="E16" s="94"/>
      <c r="M16" s="117"/>
      <c r="N16" s="111"/>
      <c r="O16" s="111"/>
      <c r="P16" s="112"/>
    </row>
    <row r="17" spans="1:17" ht="19.5" thickBot="1">
      <c r="A17" s="86" t="str">
        <f>'Sprint beírás'!F15</f>
        <v>Babos Tamás</v>
      </c>
      <c r="B17" s="87" t="str">
        <f>'Sprint beírás'!G15</f>
        <v>Győr-Szol TC</v>
      </c>
      <c r="C17" s="88">
        <f>'Sprint beírás'!O15</f>
        <v>1</v>
      </c>
      <c r="D17" s="89">
        <f>IF(C18=C17,'Sprint beírás'!P15," ")</f>
        <v>24</v>
      </c>
      <c r="E17" s="99"/>
      <c r="M17" s="118" t="str">
        <f>'Sprint beírás'!F47</f>
        <v>Babos Tamás</v>
      </c>
      <c r="N17" s="113" t="str">
        <f>'Sprint beírás'!G47</f>
        <v>Győr-Szol TC</v>
      </c>
      <c r="O17" s="114">
        <f>'Sprint beírás'!O47</f>
        <v>0</v>
      </c>
      <c r="P17" s="115" t="str">
        <f>IF(O15=O17,'Sprint beírás'!P47," ")</f>
        <v> </v>
      </c>
      <c r="Q17" s="105"/>
    </row>
    <row r="18" spans="1:17" ht="16.5" thickBot="1">
      <c r="A18" s="90" t="str">
        <f>'Sprint beírás'!F16</f>
        <v>Ambrus Gergő</v>
      </c>
      <c r="B18" s="91" t="str">
        <f>'Sprint beírás'!G16</f>
        <v>Soproni Sörgurítók SE</v>
      </c>
      <c r="C18" s="92">
        <f>'Sprint beírás'!O16</f>
        <v>1</v>
      </c>
      <c r="D18" s="93">
        <f>IF(C17=C18,'Sprint beírás'!P16," ")</f>
        <v>23</v>
      </c>
      <c r="E18" s="104"/>
      <c r="F18" s="101"/>
      <c r="G18" s="86" t="str">
        <f>'Sprint beírás'!F33</f>
        <v>Babos Tamás</v>
      </c>
      <c r="H18" s="87" t="str">
        <f>'Sprint beírás'!G33</f>
        <v>Győr-Szol TC</v>
      </c>
      <c r="I18" s="88">
        <f>'Sprint beírás'!O33</f>
        <v>2</v>
      </c>
      <c r="J18" s="89" t="str">
        <f>IF(I18=I20,'Sprint beírás'!P33," ")</f>
        <v> </v>
      </c>
      <c r="Q18" s="107"/>
    </row>
    <row r="19" spans="1:17" ht="6.75" customHeight="1" thickBot="1">
      <c r="A19" s="94"/>
      <c r="B19" s="94"/>
      <c r="C19" s="95"/>
      <c r="D19" s="94"/>
      <c r="E19" s="94"/>
      <c r="G19" s="96"/>
      <c r="H19" s="97"/>
      <c r="I19" s="97"/>
      <c r="J19" s="98"/>
      <c r="Q19" s="107"/>
    </row>
    <row r="20" spans="1:17" ht="16.5" thickBot="1">
      <c r="A20" s="86" t="str">
        <f>'Sprint beírás'!F18</f>
        <v>Nákits Dániel</v>
      </c>
      <c r="B20" s="87" t="str">
        <f>'Sprint beírás'!G18</f>
        <v>FTC</v>
      </c>
      <c r="C20" s="88">
        <f>'Sprint beírás'!O18</f>
        <v>2</v>
      </c>
      <c r="D20" s="89" t="str">
        <f>IF(C21=C20,'Sprint beírás'!P18," ")</f>
        <v> </v>
      </c>
      <c r="E20" s="102"/>
      <c r="F20" s="103"/>
      <c r="G20" s="90" t="str">
        <f>'Sprint beírás'!F34</f>
        <v>Nákits Dániel</v>
      </c>
      <c r="H20" s="91" t="str">
        <f>'Sprint beírás'!G34</f>
        <v>FTC</v>
      </c>
      <c r="I20" s="92">
        <f>'Sprint beírás'!O34</f>
        <v>0</v>
      </c>
      <c r="J20" s="93" t="str">
        <f>IF(I18=I20,'Sprint beírás'!P34," ")</f>
        <v> </v>
      </c>
      <c r="K20" s="105"/>
      <c r="Q20" s="107"/>
    </row>
    <row r="21" spans="1:17" ht="16.5" thickBot="1">
      <c r="A21" s="90" t="str">
        <f>'Sprint beírás'!F19</f>
        <v>Tóth Áron</v>
      </c>
      <c r="B21" s="91" t="str">
        <f>'Sprint beírás'!G19</f>
        <v>BKV Előre SC</v>
      </c>
      <c r="C21" s="92">
        <f>'Sprint beírás'!O19</f>
        <v>0</v>
      </c>
      <c r="D21" s="93" t="str">
        <f>IF(C20=C21,'Sprint beírás'!P19," ")</f>
        <v> </v>
      </c>
      <c r="E21" s="99"/>
      <c r="L21" s="101"/>
      <c r="M21" s="86" t="str">
        <f>'Sprint beírás'!F42</f>
        <v>Babos Tamás</v>
      </c>
      <c r="N21" s="87" t="str">
        <f>'Sprint beírás'!G42</f>
        <v>Győr-Szol TC</v>
      </c>
      <c r="O21" s="88">
        <f>'Sprint beírás'!O42</f>
        <v>2</v>
      </c>
      <c r="P21" s="89" t="str">
        <f>IF(O21=O23,'Sprint beírás'!P42," ")</f>
        <v> </v>
      </c>
      <c r="Q21" s="106"/>
    </row>
    <row r="22" spans="1:16" ht="6.75" customHeight="1" thickBot="1">
      <c r="A22" s="94"/>
      <c r="B22" s="94"/>
      <c r="C22" s="94"/>
      <c r="D22" s="94"/>
      <c r="E22" s="94"/>
      <c r="M22" s="96"/>
      <c r="N22" s="97"/>
      <c r="O22" s="97"/>
      <c r="P22" s="98"/>
    </row>
    <row r="23" spans="1:16" ht="16.5" thickBot="1">
      <c r="A23" s="86" t="str">
        <f>'Sprint beírás'!F21</f>
        <v>Ander Tamás</v>
      </c>
      <c r="B23" s="87" t="str">
        <f>'Sprint beírás'!G21</f>
        <v>Kazincbarcikai VTSE</v>
      </c>
      <c r="C23" s="88">
        <f>'Sprint beírás'!O21</f>
        <v>1</v>
      </c>
      <c r="D23" s="89">
        <f>IF(C24=C23,'Sprint beírás'!P21," ")</f>
        <v>13</v>
      </c>
      <c r="E23" s="99"/>
      <c r="L23" s="103"/>
      <c r="M23" s="90" t="str">
        <f>'Sprint beírás'!F43</f>
        <v>Tóth Norbert</v>
      </c>
      <c r="N23" s="91" t="str">
        <f>'Sprint beírás'!G43</f>
        <v>Budapesti Erőmű SE</v>
      </c>
      <c r="O23" s="92">
        <f>'Sprint beírás'!O43</f>
        <v>0</v>
      </c>
      <c r="P23" s="93" t="str">
        <f>IF(O21=O23,'Sprint beírás'!P43," ")</f>
        <v> </v>
      </c>
    </row>
    <row r="24" spans="1:11" ht="16.5" thickBot="1">
      <c r="A24" s="90" t="str">
        <f>'Sprint beírás'!F22</f>
        <v>Rapatyi Richárd</v>
      </c>
      <c r="B24" s="91" t="str">
        <f>'Sprint beírás'!G22</f>
        <v>Közutasok KTK</v>
      </c>
      <c r="C24" s="92">
        <f>'Sprint beírás'!O22</f>
        <v>1</v>
      </c>
      <c r="D24" s="93">
        <f>IF(C23=C24,'Sprint beírás'!P22," ")</f>
        <v>18</v>
      </c>
      <c r="E24" s="104"/>
      <c r="F24" s="101"/>
      <c r="G24" s="86" t="str">
        <f>'Sprint beírás'!F36</f>
        <v>Rapatyi Richárd</v>
      </c>
      <c r="H24" s="87" t="str">
        <f>'Sprint beírás'!G36</f>
        <v>Közutasok KTK</v>
      </c>
      <c r="I24" s="88">
        <f>'Sprint beírás'!O36</f>
        <v>0</v>
      </c>
      <c r="J24" s="89" t="str">
        <f>IF(I24=I26,'Sprint beírás'!P36," ")</f>
        <v> </v>
      </c>
      <c r="K24" s="106"/>
    </row>
    <row r="25" spans="1:10" ht="6.75" customHeight="1" thickBot="1">
      <c r="A25" s="94"/>
      <c r="B25" s="94"/>
      <c r="C25" s="95"/>
      <c r="D25" s="94"/>
      <c r="E25" s="94"/>
      <c r="G25" s="96"/>
      <c r="H25" s="97"/>
      <c r="I25" s="97"/>
      <c r="J25" s="98"/>
    </row>
    <row r="26" spans="1:10" ht="16.5" thickBot="1">
      <c r="A26" s="86" t="str">
        <f>'Sprint beírás'!F24</f>
        <v>Karácsony Tamás</v>
      </c>
      <c r="B26" s="87" t="str">
        <f>'Sprint beírás'!G24</f>
        <v>Oroszlányi SZE</v>
      </c>
      <c r="C26" s="88">
        <f>'Sprint beírás'!O24</f>
        <v>1</v>
      </c>
      <c r="D26" s="89">
        <f>IF(C27=C26,'Sprint beírás'!P24," ")</f>
        <v>16</v>
      </c>
      <c r="E26" s="102"/>
      <c r="F26" s="103"/>
      <c r="G26" s="90" t="str">
        <f>'Sprint beírás'!F37</f>
        <v>Tóth Norbert</v>
      </c>
      <c r="H26" s="91" t="str">
        <f>'Sprint beírás'!G37</f>
        <v>Budapesti Erőmű SE</v>
      </c>
      <c r="I26" s="92">
        <f>'Sprint beírás'!O37</f>
        <v>2</v>
      </c>
      <c r="J26" s="93" t="str">
        <f>IF(I24=I26,'Sprint beírás'!P37," ")</f>
        <v> </v>
      </c>
    </row>
    <row r="27" spans="1:5" ht="16.5" thickBot="1">
      <c r="A27" s="90" t="str">
        <f>'Sprint beírás'!F25</f>
        <v>Tóth Norbert</v>
      </c>
      <c r="B27" s="91" t="str">
        <f>'Sprint beírás'!G25</f>
        <v>Budapesti Erőmű SE</v>
      </c>
      <c r="C27" s="92">
        <f>'Sprint beírás'!O25</f>
        <v>1</v>
      </c>
      <c r="D27" s="93">
        <f>IF(C26=C27,'Sprint beírás'!P25," ")</f>
        <v>18</v>
      </c>
      <c r="E27" s="99"/>
    </row>
    <row r="30" ht="15">
      <c r="A30" s="29" t="s">
        <v>145</v>
      </c>
    </row>
  </sheetData>
  <sheetProtection sheet="1" objects="1" scenarios="1"/>
  <mergeCells count="2">
    <mergeCell ref="A1:Q1"/>
    <mergeCell ref="A2:Q2"/>
  </mergeCells>
  <printOptions/>
  <pageMargins left="0.15748031496062992" right="0.15748031496062992" top="0.7480314960629921" bottom="0.7480314960629921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4"/>
  <dimension ref="A1:R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8.7109375" style="1" customWidth="1"/>
    <col min="2" max="2" width="5.7109375" style="184" customWidth="1"/>
    <col min="3" max="3" width="17.00390625" style="0" customWidth="1"/>
    <col min="4" max="4" width="22.7109375" style="0" customWidth="1"/>
    <col min="5" max="5" width="5.140625" style="0" customWidth="1"/>
    <col min="6" max="6" width="7.28125" style="0" bestFit="1" customWidth="1"/>
    <col min="7" max="7" width="5.00390625" style="0" bestFit="1" customWidth="1"/>
    <col min="8" max="8" width="8.7109375" style="0" customWidth="1"/>
    <col min="9" max="12" width="8.28125" style="0" customWidth="1"/>
    <col min="13" max="13" width="10.140625" style="1" customWidth="1"/>
    <col min="14" max="14" width="16.140625" style="1" customWidth="1"/>
  </cols>
  <sheetData>
    <row r="1" spans="1:14" ht="18.75">
      <c r="A1" s="201" t="s">
        <v>151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8" ht="15.75">
      <c r="A2" s="221" t="s">
        <v>157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164"/>
      <c r="P2" s="164"/>
      <c r="Q2" s="164"/>
      <c r="R2" s="164"/>
    </row>
    <row r="3" ht="15.75" thickBot="1"/>
    <row r="4" spans="5:14" ht="15.75" customHeight="1" thickBot="1">
      <c r="E4" s="222" t="s">
        <v>146</v>
      </c>
      <c r="F4" s="223"/>
      <c r="G4" s="223"/>
      <c r="H4" s="223"/>
      <c r="I4" s="226" t="s">
        <v>154</v>
      </c>
      <c r="J4" s="227"/>
      <c r="K4" s="227"/>
      <c r="L4" s="227"/>
      <c r="M4" s="163" t="s">
        <v>155</v>
      </c>
      <c r="N4" s="224" t="s">
        <v>152</v>
      </c>
    </row>
    <row r="5" spans="1:14" ht="15.75" thickBot="1">
      <c r="A5" s="168" t="s">
        <v>10</v>
      </c>
      <c r="B5" s="185" t="s">
        <v>121</v>
      </c>
      <c r="C5" s="7" t="s">
        <v>0</v>
      </c>
      <c r="D5" s="7" t="s">
        <v>1</v>
      </c>
      <c r="E5" s="84" t="s">
        <v>4</v>
      </c>
      <c r="F5" s="84" t="s">
        <v>11</v>
      </c>
      <c r="G5" s="84" t="s">
        <v>5</v>
      </c>
      <c r="H5" s="144" t="s">
        <v>7</v>
      </c>
      <c r="I5" s="159" t="s">
        <v>147</v>
      </c>
      <c r="J5" s="160" t="s">
        <v>148</v>
      </c>
      <c r="K5" s="160" t="s">
        <v>149</v>
      </c>
      <c r="L5" s="161" t="s">
        <v>150</v>
      </c>
      <c r="M5" s="162" t="s">
        <v>153</v>
      </c>
      <c r="N5" s="225"/>
    </row>
    <row r="6" spans="1:14" ht="21">
      <c r="A6" s="190" t="s">
        <v>12</v>
      </c>
      <c r="B6" s="186" t="s">
        <v>12</v>
      </c>
      <c r="C6" s="193" t="str">
        <f>Beírás!A35</f>
        <v>Ander Tamás</v>
      </c>
      <c r="D6" s="193" t="str">
        <f>Beírás!B35</f>
        <v>Kazincbarcikai VTSE</v>
      </c>
      <c r="E6" s="140">
        <f>Beírás!V35</f>
        <v>385</v>
      </c>
      <c r="F6" s="140">
        <f>Beírás!W35</f>
        <v>252</v>
      </c>
      <c r="G6" s="140">
        <f>Beírás!X35</f>
        <v>1</v>
      </c>
      <c r="H6" s="145">
        <f>Beírás!Y35</f>
        <v>637</v>
      </c>
      <c r="I6" s="155">
        <f>'Sprint beírás'!N21</f>
        <v>219</v>
      </c>
      <c r="J6" s="149" t="str">
        <f>IF(C6='Sprint beírás'!F$36,'Sprint beírás'!N$36,"-")</f>
        <v>-</v>
      </c>
      <c r="K6" s="149" t="str">
        <f>IF(C6='Sprint beírás'!F$43,'Sprint beírás'!N$43,"-")</f>
        <v>-</v>
      </c>
      <c r="L6" s="149" t="str">
        <f>IF(C6='Sprint beírás'!F$47,'Sprint beírás'!N$47,"-")</f>
        <v>-</v>
      </c>
      <c r="M6" s="156">
        <f aca="true" t="shared" si="0" ref="M6:M21">MAX(I6:L6)</f>
        <v>219</v>
      </c>
      <c r="N6" s="141">
        <f aca="true" t="shared" si="1" ref="N6:N21">H6+M6</f>
        <v>856</v>
      </c>
    </row>
    <row r="7" spans="1:14" ht="21">
      <c r="A7" s="191" t="s">
        <v>13</v>
      </c>
      <c r="B7" s="187" t="s">
        <v>19</v>
      </c>
      <c r="C7" s="194" t="str">
        <f>Beírás!A37</f>
        <v>Csinyi Gábor</v>
      </c>
      <c r="D7" s="194" t="str">
        <f>Beírás!B37</f>
        <v>Kazincbarcikai VTSE</v>
      </c>
      <c r="E7" s="55">
        <f>Beírás!V37</f>
        <v>391</v>
      </c>
      <c r="F7" s="55">
        <f>Beírás!W37</f>
        <v>204</v>
      </c>
      <c r="G7" s="55">
        <f>Beírás!X37</f>
        <v>4</v>
      </c>
      <c r="H7" s="146">
        <f>Beírás!Y37</f>
        <v>595</v>
      </c>
      <c r="I7" s="150">
        <f>'Sprint beírás'!N3</f>
        <v>201</v>
      </c>
      <c r="J7" s="148">
        <f>IF(C7='Sprint beírás'!F27,'Sprint beírás'!N27,"-")</f>
        <v>230</v>
      </c>
      <c r="K7" s="148">
        <f>IF(C7='Sprint beírás'!F39,'Sprint beírás'!N39,"-")</f>
        <v>190</v>
      </c>
      <c r="L7" s="148" t="str">
        <f>IF(C7='Sprint beírás'!F$46,'Sprint beírás'!N$46,"-")</f>
        <v>-</v>
      </c>
      <c r="M7" s="153">
        <f t="shared" si="0"/>
        <v>230</v>
      </c>
      <c r="N7" s="142">
        <f t="shared" si="1"/>
        <v>825</v>
      </c>
    </row>
    <row r="8" spans="1:14" ht="21">
      <c r="A8" s="191" t="s">
        <v>14</v>
      </c>
      <c r="B8" s="187" t="s">
        <v>14</v>
      </c>
      <c r="C8" s="194" t="str">
        <f>Beírás!A10</f>
        <v>Babos Tamás</v>
      </c>
      <c r="D8" s="194" t="str">
        <f>Beírás!B10</f>
        <v>Győr-Szol TC</v>
      </c>
      <c r="E8" s="55">
        <f>Beírás!V10</f>
        <v>394</v>
      </c>
      <c r="F8" s="55">
        <f>Beírás!W10</f>
        <v>216</v>
      </c>
      <c r="G8" s="55">
        <f>Beírás!X10</f>
        <v>2</v>
      </c>
      <c r="H8" s="146">
        <f>Beírás!Y10</f>
        <v>610</v>
      </c>
      <c r="I8" s="150">
        <f>'Sprint beírás'!N15</f>
        <v>194</v>
      </c>
      <c r="J8" s="148">
        <f>IF(C8='Sprint beírás'!F$33,'Sprint beírás'!N$33,"-")</f>
        <v>214</v>
      </c>
      <c r="K8" s="148">
        <f>IF(C8='Sprint beírás'!F$42,'Sprint beírás'!N$42,"-")</f>
        <v>204</v>
      </c>
      <c r="L8" s="148">
        <f>IF(C8='Sprint beírás'!F$47,'Sprint beírás'!N$47,"-")</f>
        <v>185</v>
      </c>
      <c r="M8" s="153">
        <f t="shared" si="0"/>
        <v>214</v>
      </c>
      <c r="N8" s="142">
        <f t="shared" si="1"/>
        <v>824</v>
      </c>
    </row>
    <row r="9" spans="1:14" ht="21">
      <c r="A9" s="191" t="s">
        <v>15</v>
      </c>
      <c r="B9" s="187" t="s">
        <v>17</v>
      </c>
      <c r="C9" s="55" t="str">
        <f>Beírás!A7</f>
        <v>Bíró Patrik</v>
      </c>
      <c r="D9" s="55" t="str">
        <f>Beírás!B7</f>
        <v>FTC</v>
      </c>
      <c r="E9" s="55">
        <f>Beírás!V7</f>
        <v>379</v>
      </c>
      <c r="F9" s="55">
        <f>Beírás!W7</f>
        <v>219</v>
      </c>
      <c r="G9" s="55">
        <f>Beírás!X7</f>
        <v>0</v>
      </c>
      <c r="H9" s="146">
        <f>Beírás!Y7</f>
        <v>598</v>
      </c>
      <c r="I9" s="150">
        <f>'Sprint beírás'!N9</f>
        <v>210</v>
      </c>
      <c r="J9" s="148">
        <f>IF(C9='Sprint beírás'!F$30,'Sprint beírás'!N$30,"-")</f>
        <v>202</v>
      </c>
      <c r="K9" s="148">
        <f>IF(C9='Sprint beírás'!F$40,'Sprint beírás'!N$40,"-")</f>
        <v>220</v>
      </c>
      <c r="L9" s="148">
        <f>IF(C9='Sprint beírás'!F$46,'Sprint beírás'!N$46,"-")</f>
        <v>207</v>
      </c>
      <c r="M9" s="153">
        <f t="shared" si="0"/>
        <v>220</v>
      </c>
      <c r="N9" s="142">
        <f t="shared" si="1"/>
        <v>818</v>
      </c>
    </row>
    <row r="10" spans="1:14" ht="21">
      <c r="A10" s="191" t="s">
        <v>16</v>
      </c>
      <c r="B10" s="187" t="s">
        <v>15</v>
      </c>
      <c r="C10" s="55" t="str">
        <f>Beírás!A5</f>
        <v>Nákits Dániel</v>
      </c>
      <c r="D10" s="55" t="str">
        <f>Beírás!B5</f>
        <v>FTC</v>
      </c>
      <c r="E10" s="55">
        <f>Beírás!V5</f>
        <v>392</v>
      </c>
      <c r="F10" s="55">
        <f>Beírás!W5</f>
        <v>217</v>
      </c>
      <c r="G10" s="55">
        <f>Beírás!X5</f>
        <v>1</v>
      </c>
      <c r="H10" s="146">
        <f>Beírás!Y5</f>
        <v>609</v>
      </c>
      <c r="I10" s="150">
        <f>'Sprint beírás'!N18</f>
        <v>207</v>
      </c>
      <c r="J10" s="148">
        <f>IF(C10='Sprint beírás'!F$34,'Sprint beírás'!N$34,"-")</f>
        <v>197</v>
      </c>
      <c r="K10" s="148" t="str">
        <f>IF(C10='Sprint beírás'!F$42,'Sprint beírás'!N$42,"-")</f>
        <v>-</v>
      </c>
      <c r="L10" s="148" t="str">
        <f>IF(C10='Sprint beírás'!F$47,'Sprint beírás'!N$47,"-")</f>
        <v>-</v>
      </c>
      <c r="M10" s="153">
        <f t="shared" si="0"/>
        <v>207</v>
      </c>
      <c r="N10" s="142">
        <f t="shared" si="1"/>
        <v>816</v>
      </c>
    </row>
    <row r="11" spans="1:14" ht="21">
      <c r="A11" s="191" t="s">
        <v>17</v>
      </c>
      <c r="B11" s="187" t="s">
        <v>13</v>
      </c>
      <c r="C11" s="55" t="str">
        <f>Beírás!A33</f>
        <v>Karácsony Tamás</v>
      </c>
      <c r="D11" s="55" t="str">
        <f>Beírás!B33</f>
        <v>Oroszlányi SZE</v>
      </c>
      <c r="E11" s="55">
        <f>Beírás!V33</f>
        <v>399</v>
      </c>
      <c r="F11" s="55">
        <f>Beírás!W33</f>
        <v>214</v>
      </c>
      <c r="G11" s="55">
        <f>Beírás!X33</f>
        <v>0</v>
      </c>
      <c r="H11" s="146">
        <f>Beírás!Y33</f>
        <v>613</v>
      </c>
      <c r="I11" s="150">
        <f>'Sprint beírás'!N24</f>
        <v>196</v>
      </c>
      <c r="J11" s="148" t="str">
        <f>IF(C11='Sprint beírás'!F$37,'Sprint beírás'!N$37,"-")</f>
        <v>-</v>
      </c>
      <c r="K11" s="148" t="str">
        <f>IF(C11='Sprint beírás'!F$43,'Sprint beírás'!N$43,"-")</f>
        <v>-</v>
      </c>
      <c r="L11" s="148" t="str">
        <f>IF(C11='Sprint beírás'!F$47,'Sprint beírás'!N$47,"-")</f>
        <v>-</v>
      </c>
      <c r="M11" s="153">
        <f t="shared" si="0"/>
        <v>196</v>
      </c>
      <c r="N11" s="142">
        <f t="shared" si="1"/>
        <v>809</v>
      </c>
    </row>
    <row r="12" spans="1:14" ht="21">
      <c r="A12" s="191" t="s">
        <v>18</v>
      </c>
      <c r="B12" s="187" t="s">
        <v>21</v>
      </c>
      <c r="C12" s="55" t="str">
        <f>Beírás!A38</f>
        <v>Ritter Tamás</v>
      </c>
      <c r="D12" s="55" t="str">
        <f>Beírás!B38</f>
        <v>Répcelaki SE</v>
      </c>
      <c r="E12" s="55">
        <f>Beírás!V38</f>
        <v>403</v>
      </c>
      <c r="F12" s="55">
        <f>Beírás!W38</f>
        <v>191</v>
      </c>
      <c r="G12" s="55">
        <f>Beírás!X38</f>
        <v>1</v>
      </c>
      <c r="H12" s="146">
        <f>Beírás!Y38</f>
        <v>594</v>
      </c>
      <c r="I12" s="150">
        <f>'Sprint beírás'!N7</f>
        <v>209</v>
      </c>
      <c r="J12" s="148">
        <f>IF(C12='Sprint beírás'!F$28,'Sprint beírás'!N$28,"-")</f>
        <v>211</v>
      </c>
      <c r="K12" s="148" t="str">
        <f>IF(C12='Sprint beírás'!F$39,'Sprint beírás'!N$39,"-")</f>
        <v>-</v>
      </c>
      <c r="L12" s="148" t="str">
        <f>IF(C12='Sprint beírás'!F$46,'Sprint beírás'!N$46,"-")</f>
        <v>-</v>
      </c>
      <c r="M12" s="153">
        <f t="shared" si="0"/>
        <v>211</v>
      </c>
      <c r="N12" s="142">
        <f t="shared" si="1"/>
        <v>805</v>
      </c>
    </row>
    <row r="13" spans="1:14" ht="21">
      <c r="A13" s="191" t="s">
        <v>19</v>
      </c>
      <c r="B13" s="187" t="s">
        <v>18</v>
      </c>
      <c r="C13" s="55" t="str">
        <f>Beírás!A24</f>
        <v>Vajda Ádám</v>
      </c>
      <c r="D13" s="55" t="str">
        <f>Beírás!B24</f>
        <v>BKV Előre SC</v>
      </c>
      <c r="E13" s="55">
        <f>Beírás!V24</f>
        <v>369</v>
      </c>
      <c r="F13" s="55">
        <f>Beírás!W24</f>
        <v>226</v>
      </c>
      <c r="G13" s="55">
        <f>Beírás!X24</f>
        <v>5</v>
      </c>
      <c r="H13" s="146">
        <f>Beírás!Y24</f>
        <v>595</v>
      </c>
      <c r="I13" s="150">
        <f>'Sprint beírás'!N6</f>
        <v>205</v>
      </c>
      <c r="J13" s="148" t="str">
        <f>IF(C13='Sprint beírás'!F$28,'Sprint beírás'!N$28,"-")</f>
        <v>-</v>
      </c>
      <c r="K13" s="148" t="str">
        <f>IF(C13='Sprint beírás'!F$39,'Sprint beírás'!N$39,"-")</f>
        <v>-</v>
      </c>
      <c r="L13" s="148" t="str">
        <f>IF(C13='Sprint beírás'!F$46,'Sprint beírás'!N$46,"-")</f>
        <v>-</v>
      </c>
      <c r="M13" s="153">
        <f t="shared" si="0"/>
        <v>205</v>
      </c>
      <c r="N13" s="142">
        <f t="shared" si="1"/>
        <v>800</v>
      </c>
    </row>
    <row r="14" spans="1:14" ht="21">
      <c r="A14" s="191" t="s">
        <v>20</v>
      </c>
      <c r="B14" s="187" t="s">
        <v>26</v>
      </c>
      <c r="C14" s="55" t="str">
        <f>Beírás!A26</f>
        <v>Tóth Norbert</v>
      </c>
      <c r="D14" s="55" t="str">
        <f>Beírás!B26</f>
        <v>Budapesti Erőmű SE</v>
      </c>
      <c r="E14" s="55">
        <f>Beírás!V26</f>
        <v>367</v>
      </c>
      <c r="F14" s="55">
        <f>Beírás!W26</f>
        <v>214</v>
      </c>
      <c r="G14" s="55">
        <f>Beírás!X26</f>
        <v>1</v>
      </c>
      <c r="H14" s="146">
        <f>Beírás!Y26</f>
        <v>581</v>
      </c>
      <c r="I14" s="150">
        <f>'Sprint beírás'!N25</f>
        <v>199</v>
      </c>
      <c r="J14" s="148">
        <f>IF(C14='Sprint beírás'!F$37,'Sprint beírás'!N$37,"-")</f>
        <v>215</v>
      </c>
      <c r="K14" s="148">
        <f>IF(C14='Sprint beírás'!F$43,'Sprint beírás'!N$43,"-")</f>
        <v>182</v>
      </c>
      <c r="L14" s="148" t="str">
        <f>IF(C14='Sprint beírás'!F$47,'Sprint beírás'!N$47,"-")</f>
        <v>-</v>
      </c>
      <c r="M14" s="153">
        <f t="shared" si="0"/>
        <v>215</v>
      </c>
      <c r="N14" s="142">
        <f t="shared" si="1"/>
        <v>796</v>
      </c>
    </row>
    <row r="15" spans="1:14" ht="21">
      <c r="A15" s="191" t="s">
        <v>21</v>
      </c>
      <c r="B15" s="187" t="s">
        <v>16</v>
      </c>
      <c r="C15" s="55" t="str">
        <f>Beírás!A34</f>
        <v>Vörös Milán</v>
      </c>
      <c r="D15" s="55" t="str">
        <f>Beírás!B34</f>
        <v>Répcelaki SE</v>
      </c>
      <c r="E15" s="55">
        <f>Beírás!V34</f>
        <v>395</v>
      </c>
      <c r="F15" s="55">
        <f>Beírás!W34</f>
        <v>207</v>
      </c>
      <c r="G15" s="55">
        <f>Beírás!X34</f>
        <v>3</v>
      </c>
      <c r="H15" s="146">
        <f>Beírás!Y34</f>
        <v>602</v>
      </c>
      <c r="I15" s="150">
        <f>'Sprint beírás'!N12</f>
        <v>193</v>
      </c>
      <c r="J15" s="148">
        <f>IF(C15='Sprint beírás'!F$31,'Sprint beírás'!N$31,"-")</f>
        <v>180</v>
      </c>
      <c r="K15" s="148" t="str">
        <f>IF(C15='Sprint beírás'!F$40,'Sprint beírás'!N$40,"-")</f>
        <v>-</v>
      </c>
      <c r="L15" s="148" t="str">
        <f>IF(C15='Sprint beírás'!F$46,'Sprint beírás'!N$46,"-")</f>
        <v>-</v>
      </c>
      <c r="M15" s="153">
        <f t="shared" si="0"/>
        <v>193</v>
      </c>
      <c r="N15" s="142">
        <f t="shared" si="1"/>
        <v>795</v>
      </c>
    </row>
    <row r="16" spans="1:14" ht="21">
      <c r="A16" s="191" t="s">
        <v>22</v>
      </c>
      <c r="B16" s="187" t="s">
        <v>27</v>
      </c>
      <c r="C16" s="55" t="str">
        <f>Beírás!A14</f>
        <v>Rapatyi Richárd</v>
      </c>
      <c r="D16" s="55" t="str">
        <f>Beírás!B14</f>
        <v>Közutasok KTK</v>
      </c>
      <c r="E16" s="55">
        <f>Beírás!V14</f>
        <v>374</v>
      </c>
      <c r="F16" s="55">
        <f>Beírás!W14</f>
        <v>205</v>
      </c>
      <c r="G16" s="55">
        <f>Beírás!X14</f>
        <v>2</v>
      </c>
      <c r="H16" s="146">
        <f>Beírás!Y14</f>
        <v>579</v>
      </c>
      <c r="I16" s="150">
        <f>'Sprint beírás'!N22</f>
        <v>204</v>
      </c>
      <c r="J16" s="148">
        <f>IF(C16='Sprint beírás'!F$36,'Sprint beírás'!N$36,"-")</f>
        <v>166</v>
      </c>
      <c r="K16" s="148" t="str">
        <f>IF(C16='Sprint beírás'!F$43,'Sprint beírás'!N$43,"-")</f>
        <v>-</v>
      </c>
      <c r="L16" s="148" t="str">
        <f>IF(C16='Sprint beírás'!F$47,'Sprint beírás'!N$47,"-")</f>
        <v>-</v>
      </c>
      <c r="M16" s="153">
        <f t="shared" si="0"/>
        <v>204</v>
      </c>
      <c r="N16" s="142">
        <f t="shared" si="1"/>
        <v>783</v>
      </c>
    </row>
    <row r="17" spans="1:14" ht="21">
      <c r="A17" s="191" t="s">
        <v>23</v>
      </c>
      <c r="B17" s="187" t="s">
        <v>24</v>
      </c>
      <c r="C17" s="55" t="str">
        <f>Beírás!A20</f>
        <v>Tóth Áron</v>
      </c>
      <c r="D17" s="55" t="str">
        <f>Beírás!B20</f>
        <v>BKV Előre SC</v>
      </c>
      <c r="E17" s="55">
        <f>Beírás!V20</f>
        <v>364</v>
      </c>
      <c r="F17" s="55">
        <f>Beírás!W20</f>
        <v>222</v>
      </c>
      <c r="G17" s="55">
        <f>Beírás!X20</f>
        <v>1</v>
      </c>
      <c r="H17" s="146">
        <f>Beírás!Y20</f>
        <v>586</v>
      </c>
      <c r="I17" s="150">
        <f>'Sprint beírás'!N19</f>
        <v>187</v>
      </c>
      <c r="J17" s="148" t="str">
        <f>IF(C17='Sprint beírás'!F$34,'Sprint beírás'!N$34,"-")</f>
        <v>-</v>
      </c>
      <c r="K17" s="148" t="str">
        <f>IF(C17='Sprint beírás'!F$42,'Sprint beírás'!N$42,"-")</f>
        <v>-</v>
      </c>
      <c r="L17" s="148" t="str">
        <f>IF(C17='Sprint beírás'!F$47,'Sprint beírás'!N$47,"-")</f>
        <v>-</v>
      </c>
      <c r="M17" s="153">
        <f t="shared" si="0"/>
        <v>187</v>
      </c>
      <c r="N17" s="142">
        <f t="shared" si="1"/>
        <v>773</v>
      </c>
    </row>
    <row r="18" spans="1:14" ht="21">
      <c r="A18" s="191" t="s">
        <v>24</v>
      </c>
      <c r="B18" s="187" t="s">
        <v>25</v>
      </c>
      <c r="C18" s="55" t="str">
        <f>Beírás!A19</f>
        <v>Ambrus Gergő</v>
      </c>
      <c r="D18" s="55" t="str">
        <f>Beírás!B19</f>
        <v>Soproni Sörgurítók SE</v>
      </c>
      <c r="E18" s="55">
        <f>Beírás!V19</f>
        <v>380</v>
      </c>
      <c r="F18" s="55">
        <f>Beírás!W19</f>
        <v>202</v>
      </c>
      <c r="G18" s="55">
        <f>Beírás!X19</f>
        <v>3</v>
      </c>
      <c r="H18" s="146">
        <f>Beírás!Y19</f>
        <v>582</v>
      </c>
      <c r="I18" s="150">
        <f>'Sprint beírás'!N16</f>
        <v>189</v>
      </c>
      <c r="J18" s="148" t="str">
        <f>IF(C18='Sprint beírás'!F$33,'Sprint beírás'!N$33,"-")</f>
        <v>-</v>
      </c>
      <c r="K18" s="148" t="str">
        <f>IF(C18='Sprint beírás'!F$42,'Sprint beírás'!N$42,"-")</f>
        <v>-</v>
      </c>
      <c r="L18" s="148" t="str">
        <f>IF(C18='Sprint beírás'!F$47,'Sprint beírás'!N$47,"-")</f>
        <v>-</v>
      </c>
      <c r="M18" s="153">
        <f t="shared" si="0"/>
        <v>189</v>
      </c>
      <c r="N18" s="142">
        <f t="shared" si="1"/>
        <v>771</v>
      </c>
    </row>
    <row r="19" spans="1:14" ht="21">
      <c r="A19" s="191" t="s">
        <v>25</v>
      </c>
      <c r="B19" s="187" t="s">
        <v>20</v>
      </c>
      <c r="C19" s="55" t="str">
        <f>Beírás!A8</f>
        <v>Kiss Norbert</v>
      </c>
      <c r="D19" s="55" t="str">
        <f>Beírás!B8</f>
        <v>Győr-Szol TC</v>
      </c>
      <c r="E19" s="55">
        <f>Beírás!V8</f>
        <v>383</v>
      </c>
      <c r="F19" s="55">
        <f>Beírás!W8</f>
        <v>211</v>
      </c>
      <c r="G19" s="55">
        <f>Beírás!X8</f>
        <v>1</v>
      </c>
      <c r="H19" s="146">
        <f>Beírás!Y8</f>
        <v>594</v>
      </c>
      <c r="I19" s="150">
        <f>'Sprint beírás'!N4</f>
        <v>176</v>
      </c>
      <c r="J19" s="148" t="str">
        <f>IF(C19='Sprint beírás'!F27,'Sprint beírás'!N27,"-")</f>
        <v>-</v>
      </c>
      <c r="K19" s="148" t="str">
        <f>IF(C19='Sprint beírás'!F39,'Sprint beírás'!N39,"-")</f>
        <v>-</v>
      </c>
      <c r="L19" s="148" t="str">
        <f>IF(C19='Sprint beírás'!F$46,'Sprint beírás'!N$46,"-")</f>
        <v>-</v>
      </c>
      <c r="M19" s="153">
        <f t="shared" si="0"/>
        <v>176</v>
      </c>
      <c r="N19" s="142">
        <f t="shared" si="1"/>
        <v>770</v>
      </c>
    </row>
    <row r="20" spans="1:14" ht="21">
      <c r="A20" s="191" t="s">
        <v>26</v>
      </c>
      <c r="B20" s="187" t="s">
        <v>23</v>
      </c>
      <c r="C20" s="55" t="str">
        <f>Beírás!A3</f>
        <v>Szabó Norbert</v>
      </c>
      <c r="D20" s="55" t="str">
        <f>Beírás!B3</f>
        <v>FTC</v>
      </c>
      <c r="E20" s="55">
        <f>Beírás!V3</f>
        <v>387</v>
      </c>
      <c r="F20" s="55">
        <f>Beírás!W3</f>
        <v>200</v>
      </c>
      <c r="G20" s="55">
        <f>Beírás!X3</f>
        <v>0</v>
      </c>
      <c r="H20" s="146">
        <f>Beírás!Y3</f>
        <v>587</v>
      </c>
      <c r="I20" s="150">
        <f>'Sprint beírás'!N13</f>
        <v>183</v>
      </c>
      <c r="J20" s="148" t="str">
        <f>IF(C20='Sprint beírás'!F$31,'Sprint beírás'!N$31,"-")</f>
        <v>-</v>
      </c>
      <c r="K20" s="148" t="str">
        <f>IF(C20='Sprint beírás'!F$40,'Sprint beírás'!N$40,"-")</f>
        <v>-</v>
      </c>
      <c r="L20" s="148" t="str">
        <f>IF(C20='Sprint beírás'!F$46,'Sprint beírás'!N$46,"-")</f>
        <v>-</v>
      </c>
      <c r="M20" s="153">
        <f t="shared" si="0"/>
        <v>183</v>
      </c>
      <c r="N20" s="142">
        <f t="shared" si="1"/>
        <v>770</v>
      </c>
    </row>
    <row r="21" spans="1:14" ht="21.75" thickBot="1">
      <c r="A21" s="192" t="s">
        <v>27</v>
      </c>
      <c r="B21" s="188" t="s">
        <v>22</v>
      </c>
      <c r="C21" s="57" t="str">
        <f>Beírás!A23</f>
        <v>Pintér Károly</v>
      </c>
      <c r="D21" s="57" t="str">
        <f>Beírás!B23</f>
        <v>ZTK-FMVas</v>
      </c>
      <c r="E21" s="57">
        <f>Beírás!V23</f>
        <v>385</v>
      </c>
      <c r="F21" s="57">
        <f>Beírás!W23</f>
        <v>203</v>
      </c>
      <c r="G21" s="57">
        <f>Beírás!X23</f>
        <v>1</v>
      </c>
      <c r="H21" s="147">
        <f>Beírás!Y23</f>
        <v>588</v>
      </c>
      <c r="I21" s="151">
        <f>'Sprint beírás'!N10</f>
        <v>175</v>
      </c>
      <c r="J21" s="152" t="str">
        <f>IF(C21='Sprint beírás'!F$30,'Sprint beírás'!N$30,"-")</f>
        <v>-</v>
      </c>
      <c r="K21" s="152" t="str">
        <f>IF(C21='Sprint beírás'!F$40,'Sprint beírás'!N$40,"-")</f>
        <v>-</v>
      </c>
      <c r="L21" s="152" t="str">
        <f>IF(C21='Sprint beírás'!F$46,'Sprint beírás'!N$46,"-")</f>
        <v>-</v>
      </c>
      <c r="M21" s="154">
        <f t="shared" si="0"/>
        <v>175</v>
      </c>
      <c r="N21" s="143">
        <f t="shared" si="1"/>
        <v>763</v>
      </c>
    </row>
    <row r="23" spans="1:3" ht="15">
      <c r="A23" s="189" t="s">
        <v>145</v>
      </c>
      <c r="C23" s="29"/>
    </row>
  </sheetData>
  <sheetProtection sheet="1" objects="1" scenarios="1" sort="0"/>
  <mergeCells count="5">
    <mergeCell ref="A1:N1"/>
    <mergeCell ref="A2:N2"/>
    <mergeCell ref="E4:H4"/>
    <mergeCell ref="N4:N5"/>
    <mergeCell ref="I4:L4"/>
  </mergeCells>
  <printOptions horizontalCentered="1"/>
  <pageMargins left="0.35433070866141736" right="0.2755905511811024" top="0.4724409448818898" bottom="0.551181102362204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Ricsi</dc:creator>
  <cp:keywords/>
  <dc:description/>
  <cp:lastModifiedBy>Teke-Rony</cp:lastModifiedBy>
  <cp:lastPrinted>2013-06-09T10:29:45Z</cp:lastPrinted>
  <dcterms:created xsi:type="dcterms:W3CDTF">2013-06-01T21:30:54Z</dcterms:created>
  <dcterms:modified xsi:type="dcterms:W3CDTF">2013-06-10T07:20:25Z</dcterms:modified>
  <cp:category/>
  <cp:version/>
  <cp:contentType/>
  <cp:contentStatus/>
</cp:coreProperties>
</file>